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з\НОРМАТИВЫ\коэффициенты\2021\"/>
    </mc:Choice>
  </mc:AlternateContent>
  <bookViews>
    <workbookView xWindow="0" yWindow="180" windowWidth="28800" windowHeight="12255" activeTab="2"/>
  </bookViews>
  <sheets>
    <sheet name="2021" sheetId="15" r:id="rId1"/>
    <sheet name="2022" sheetId="3" r:id="rId2"/>
    <sheet name="2023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15" l="1"/>
  <c r="I29" i="3"/>
  <c r="I29" i="4"/>
  <c r="I10" i="4"/>
  <c r="I10" i="3"/>
  <c r="I36" i="15" l="1"/>
  <c r="F35" i="15"/>
  <c r="J35" i="15" s="1"/>
  <c r="J34" i="15"/>
  <c r="G34" i="15"/>
  <c r="H34" i="15" s="1"/>
  <c r="G33" i="15"/>
  <c r="K33" i="15" s="1"/>
  <c r="L33" i="15" s="1"/>
  <c r="M33" i="15" s="1"/>
  <c r="D33" i="15"/>
  <c r="H32" i="15"/>
  <c r="J32" i="15" s="1"/>
  <c r="G32" i="15"/>
  <c r="D32" i="15"/>
  <c r="J31" i="15"/>
  <c r="H31" i="15"/>
  <c r="G31" i="15"/>
  <c r="D31" i="15"/>
  <c r="K30" i="15"/>
  <c r="L30" i="15" s="1"/>
  <c r="M30" i="15" s="1"/>
  <c r="D30" i="15"/>
  <c r="G30" i="15" s="1"/>
  <c r="H30" i="15" s="1"/>
  <c r="J30" i="15" s="1"/>
  <c r="J28" i="15"/>
  <c r="H28" i="15"/>
  <c r="J27" i="15"/>
  <c r="H27" i="15"/>
  <c r="J26" i="15"/>
  <c r="H26" i="15"/>
  <c r="D25" i="15"/>
  <c r="G25" i="15" s="1"/>
  <c r="G24" i="15"/>
  <c r="H24" i="15" s="1"/>
  <c r="J24" i="15" s="1"/>
  <c r="D24" i="15"/>
  <c r="H23" i="15"/>
  <c r="J23" i="15" s="1"/>
  <c r="G23" i="15"/>
  <c r="K32" i="15" s="1"/>
  <c r="L32" i="15" s="1"/>
  <c r="M32" i="15" s="1"/>
  <c r="D23" i="15"/>
  <c r="I17" i="15"/>
  <c r="F16" i="15"/>
  <c r="P16" i="15" s="1"/>
  <c r="T15" i="15"/>
  <c r="S15" i="15"/>
  <c r="Q15" i="15"/>
  <c r="N15" i="15"/>
  <c r="J15" i="15"/>
  <c r="G15" i="15"/>
  <c r="H15" i="15" s="1"/>
  <c r="T14" i="15"/>
  <c r="S14" i="15"/>
  <c r="Q14" i="15"/>
  <c r="N14" i="15"/>
  <c r="D14" i="15"/>
  <c r="G14" i="15" s="1"/>
  <c r="T13" i="15"/>
  <c r="S13" i="15"/>
  <c r="Q13" i="15"/>
  <c r="N13" i="15"/>
  <c r="G13" i="15"/>
  <c r="H13" i="15" s="1"/>
  <c r="J13" i="15" s="1"/>
  <c r="D13" i="15"/>
  <c r="Q12" i="15"/>
  <c r="S12" i="15" s="1"/>
  <c r="T12" i="15" s="1"/>
  <c r="N12" i="15"/>
  <c r="H12" i="15"/>
  <c r="J12" i="15" s="1"/>
  <c r="G12" i="15"/>
  <c r="D12" i="15"/>
  <c r="Q11" i="15"/>
  <c r="S11" i="15" s="1"/>
  <c r="T11" i="15" s="1"/>
  <c r="N11" i="15"/>
  <c r="J11" i="15"/>
  <c r="H11" i="15"/>
  <c r="G11" i="15"/>
  <c r="D11" i="15"/>
  <c r="I10" i="15"/>
  <c r="Q9" i="15"/>
  <c r="P9" i="15"/>
  <c r="O9" i="15"/>
  <c r="N9" i="15"/>
  <c r="J9" i="15"/>
  <c r="G9" i="15"/>
  <c r="H9" i="15" s="1"/>
  <c r="T8" i="15"/>
  <c r="S8" i="15"/>
  <c r="Q8" i="15"/>
  <c r="N8" i="15"/>
  <c r="J8" i="15"/>
  <c r="G8" i="15"/>
  <c r="H8" i="15" s="1"/>
  <c r="T7" i="15"/>
  <c r="S7" i="15"/>
  <c r="Q7" i="15"/>
  <c r="N7" i="15"/>
  <c r="J7" i="15"/>
  <c r="G7" i="15"/>
  <c r="H7" i="15" s="1"/>
  <c r="T6" i="15"/>
  <c r="S6" i="15"/>
  <c r="Q6" i="15"/>
  <c r="N6" i="15"/>
  <c r="D6" i="15"/>
  <c r="G6" i="15" s="1"/>
  <c r="T5" i="15"/>
  <c r="S5" i="15"/>
  <c r="Q5" i="15"/>
  <c r="N5" i="15"/>
  <c r="G5" i="15"/>
  <c r="H5" i="15" s="1"/>
  <c r="J5" i="15" s="1"/>
  <c r="D5" i="15"/>
  <c r="Q4" i="15"/>
  <c r="S4" i="15" s="1"/>
  <c r="T4" i="15" s="1"/>
  <c r="N4" i="15"/>
  <c r="N10" i="15" s="1"/>
  <c r="O10" i="15" s="1"/>
  <c r="H4" i="15"/>
  <c r="J4" i="15" s="1"/>
  <c r="G4" i="15"/>
  <c r="K15" i="15" s="1"/>
  <c r="L15" i="15" s="1"/>
  <c r="M15" i="15" s="1"/>
  <c r="D4" i="15"/>
  <c r="R9" i="15" l="1"/>
  <c r="S9" i="15" s="1"/>
  <c r="T9" i="15" s="1"/>
  <c r="T10" i="15" s="1"/>
  <c r="R16" i="15"/>
  <c r="O8" i="15"/>
  <c r="P8" i="15" s="1"/>
  <c r="O7" i="15"/>
  <c r="P7" i="15" s="1"/>
  <c r="O5" i="15"/>
  <c r="P5" i="15" s="1"/>
  <c r="O4" i="15"/>
  <c r="P4" i="15" s="1"/>
  <c r="O6" i="15"/>
  <c r="P6" i="15" s="1"/>
  <c r="K25" i="15"/>
  <c r="L25" i="15" s="1"/>
  <c r="M25" i="15" s="1"/>
  <c r="H25" i="15"/>
  <c r="J25" i="15" s="1"/>
  <c r="J29" i="15" s="1"/>
  <c r="K6" i="15"/>
  <c r="L6" i="15" s="1"/>
  <c r="M6" i="15" s="1"/>
  <c r="H6" i="15"/>
  <c r="J6" i="15" s="1"/>
  <c r="K14" i="15"/>
  <c r="L14" i="15" s="1"/>
  <c r="M14" i="15" s="1"/>
  <c r="K8" i="15"/>
  <c r="L8" i="15" s="1"/>
  <c r="M8" i="15" s="1"/>
  <c r="K5" i="15"/>
  <c r="L5" i="15" s="1"/>
  <c r="M5" i="15" s="1"/>
  <c r="H14" i="15"/>
  <c r="J14" i="15" s="1"/>
  <c r="K12" i="15"/>
  <c r="L12" i="15" s="1"/>
  <c r="M12" i="15" s="1"/>
  <c r="N17" i="15"/>
  <c r="J10" i="15"/>
  <c r="Q16" i="15"/>
  <c r="K11" i="15"/>
  <c r="L11" i="15" s="1"/>
  <c r="M11" i="15" s="1"/>
  <c r="K31" i="15"/>
  <c r="L31" i="15" s="1"/>
  <c r="M31" i="15" s="1"/>
  <c r="K36" i="15" s="1"/>
  <c r="H33" i="15"/>
  <c r="J33" i="15" s="1"/>
  <c r="J36" i="15" s="1"/>
  <c r="G35" i="15"/>
  <c r="G16" i="15"/>
  <c r="N16" i="15"/>
  <c r="K23" i="15"/>
  <c r="L23" i="15" s="1"/>
  <c r="M23" i="15" s="1"/>
  <c r="H35" i="15"/>
  <c r="K4" i="15"/>
  <c r="L4" i="15" s="1"/>
  <c r="M4" i="15" s="1"/>
  <c r="K13" i="15"/>
  <c r="L13" i="15" s="1"/>
  <c r="M13" i="15" s="1"/>
  <c r="H16" i="15"/>
  <c r="O16" i="15"/>
  <c r="K24" i="15"/>
  <c r="L24" i="15" s="1"/>
  <c r="M24" i="15" s="1"/>
  <c r="K7" i="15"/>
  <c r="L7" i="15" s="1"/>
  <c r="M7" i="15" s="1"/>
  <c r="J16" i="15"/>
  <c r="J17" i="15" l="1"/>
  <c r="K35" i="15"/>
  <c r="L35" i="15" s="1"/>
  <c r="M35" i="15" s="1"/>
  <c r="K34" i="15"/>
  <c r="L34" i="15" s="1"/>
  <c r="M34" i="15" s="1"/>
  <c r="M36" i="15" s="1"/>
  <c r="K9" i="15"/>
  <c r="L9" i="15" s="1"/>
  <c r="M9" i="15" s="1"/>
  <c r="M10" i="15" s="1"/>
  <c r="K29" i="15"/>
  <c r="K16" i="15"/>
  <c r="L16" i="15" s="1"/>
  <c r="M16" i="15" s="1"/>
  <c r="M17" i="15" s="1"/>
  <c r="O17" i="15"/>
  <c r="S16" i="15"/>
  <c r="T16" i="15" s="1"/>
  <c r="T17" i="15" s="1"/>
  <c r="P10" i="15"/>
  <c r="O12" i="15" l="1"/>
  <c r="P12" i="15" s="1"/>
  <c r="O15" i="15"/>
  <c r="P15" i="15" s="1"/>
  <c r="O14" i="15"/>
  <c r="P14" i="15" s="1"/>
  <c r="O13" i="15"/>
  <c r="P13" i="15" s="1"/>
  <c r="O11" i="15"/>
  <c r="P11" i="15" s="1"/>
  <c r="P17" i="15" s="1"/>
  <c r="K26" i="15"/>
  <c r="L26" i="15" s="1"/>
  <c r="M26" i="15" s="1"/>
  <c r="M29" i="15" s="1"/>
  <c r="K27" i="15"/>
  <c r="L27" i="15" s="1"/>
  <c r="M27" i="15" s="1"/>
  <c r="K28" i="15"/>
  <c r="L28" i="15" s="1"/>
  <c r="M28" i="15" s="1"/>
  <c r="F16" i="3" l="1"/>
  <c r="F9" i="3"/>
  <c r="F16" i="4"/>
  <c r="F9" i="4"/>
  <c r="I36" i="4" l="1"/>
  <c r="J35" i="4"/>
  <c r="G35" i="4"/>
  <c r="H35" i="4" s="1"/>
  <c r="J34" i="4"/>
  <c r="H34" i="4"/>
  <c r="G34" i="4"/>
  <c r="D33" i="4"/>
  <c r="G33" i="4" s="1"/>
  <c r="D32" i="4"/>
  <c r="G32" i="4" s="1"/>
  <c r="H32" i="4" s="1"/>
  <c r="J32" i="4" s="1"/>
  <c r="D31" i="4"/>
  <c r="G31" i="4" s="1"/>
  <c r="H31" i="4" s="1"/>
  <c r="J31" i="4" s="1"/>
  <c r="D30" i="4"/>
  <c r="G30" i="4" s="1"/>
  <c r="H30" i="4" s="1"/>
  <c r="J30" i="4" s="1"/>
  <c r="J28" i="4"/>
  <c r="H28" i="4"/>
  <c r="J27" i="4"/>
  <c r="H27" i="4"/>
  <c r="J26" i="4"/>
  <c r="H26" i="4"/>
  <c r="D25" i="4"/>
  <c r="G25" i="4" s="1"/>
  <c r="H25" i="4" s="1"/>
  <c r="J25" i="4" s="1"/>
  <c r="D24" i="4"/>
  <c r="G24" i="4" s="1"/>
  <c r="H24" i="4" s="1"/>
  <c r="J24" i="4" s="1"/>
  <c r="D23" i="4"/>
  <c r="G23" i="4" s="1"/>
  <c r="H23" i="4" s="1"/>
  <c r="J23" i="4" s="1"/>
  <c r="I17" i="4"/>
  <c r="Q16" i="4"/>
  <c r="Q17" i="4" s="1"/>
  <c r="S17" i="4" s="1"/>
  <c r="P16" i="4"/>
  <c r="O16" i="4"/>
  <c r="N16" i="4"/>
  <c r="J16" i="4"/>
  <c r="G16" i="4"/>
  <c r="H16" i="4" s="1"/>
  <c r="Q15" i="4"/>
  <c r="S15" i="4" s="1"/>
  <c r="T15" i="4" s="1"/>
  <c r="N15" i="4"/>
  <c r="J15" i="4"/>
  <c r="G15" i="4"/>
  <c r="H15" i="4" s="1"/>
  <c r="Q14" i="4"/>
  <c r="S14" i="4" s="1"/>
  <c r="T14" i="4" s="1"/>
  <c r="N14" i="4"/>
  <c r="H14" i="4"/>
  <c r="J14" i="4" s="1"/>
  <c r="D14" i="4"/>
  <c r="G14" i="4" s="1"/>
  <c r="Q13" i="4"/>
  <c r="S13" i="4" s="1"/>
  <c r="T13" i="4" s="1"/>
  <c r="N13" i="4"/>
  <c r="J13" i="4"/>
  <c r="D13" i="4"/>
  <c r="G13" i="4" s="1"/>
  <c r="H13" i="4" s="1"/>
  <c r="Q12" i="4"/>
  <c r="S12" i="4" s="1"/>
  <c r="T12" i="4" s="1"/>
  <c r="N12" i="4"/>
  <c r="K12" i="4"/>
  <c r="L12" i="4" s="1"/>
  <c r="M12" i="4" s="1"/>
  <c r="D12" i="4"/>
  <c r="G12" i="4" s="1"/>
  <c r="H12" i="4" s="1"/>
  <c r="J12" i="4" s="1"/>
  <c r="Q11" i="4"/>
  <c r="S11" i="4" s="1"/>
  <c r="T11" i="4" s="1"/>
  <c r="N11" i="4"/>
  <c r="D11" i="4"/>
  <c r="G11" i="4" s="1"/>
  <c r="H11" i="4" s="1"/>
  <c r="J11" i="4" s="1"/>
  <c r="Q9" i="4"/>
  <c r="Q10" i="4" s="1"/>
  <c r="S10" i="4" s="1"/>
  <c r="P9" i="4"/>
  <c r="O9" i="4"/>
  <c r="N9" i="4"/>
  <c r="J9" i="4"/>
  <c r="G9" i="4"/>
  <c r="H9" i="4" s="1"/>
  <c r="S8" i="4"/>
  <c r="T8" i="4" s="1"/>
  <c r="Q8" i="4"/>
  <c r="N8" i="4"/>
  <c r="J8" i="4"/>
  <c r="H8" i="4"/>
  <c r="G8" i="4"/>
  <c r="Q7" i="4"/>
  <c r="S7" i="4" s="1"/>
  <c r="T7" i="4" s="1"/>
  <c r="N7" i="4"/>
  <c r="J7" i="4"/>
  <c r="G7" i="4"/>
  <c r="H7" i="4" s="1"/>
  <c r="Q6" i="4"/>
  <c r="S6" i="4" s="1"/>
  <c r="T6" i="4" s="1"/>
  <c r="N6" i="4"/>
  <c r="K6" i="4"/>
  <c r="L6" i="4" s="1"/>
  <c r="M6" i="4" s="1"/>
  <c r="D6" i="4"/>
  <c r="G6" i="4" s="1"/>
  <c r="H6" i="4" s="1"/>
  <c r="J6" i="4" s="1"/>
  <c r="S5" i="4"/>
  <c r="T5" i="4" s="1"/>
  <c r="Q5" i="4"/>
  <c r="N5" i="4"/>
  <c r="L5" i="4"/>
  <c r="M5" i="4" s="1"/>
  <c r="K5" i="4"/>
  <c r="D5" i="4"/>
  <c r="G5" i="4" s="1"/>
  <c r="H5" i="4" s="1"/>
  <c r="J5" i="4" s="1"/>
  <c r="Q4" i="4"/>
  <c r="S4" i="4" s="1"/>
  <c r="T4" i="4" s="1"/>
  <c r="N4" i="4"/>
  <c r="D4" i="4"/>
  <c r="G4" i="4" s="1"/>
  <c r="I36" i="3"/>
  <c r="J35" i="3"/>
  <c r="G35" i="3"/>
  <c r="H35" i="3" s="1"/>
  <c r="J34" i="3"/>
  <c r="G34" i="3"/>
  <c r="H34" i="3" s="1"/>
  <c r="D33" i="3"/>
  <c r="G33" i="3" s="1"/>
  <c r="D32" i="3"/>
  <c r="G32" i="3" s="1"/>
  <c r="H32" i="3" s="1"/>
  <c r="J32" i="3" s="1"/>
  <c r="G31" i="3"/>
  <c r="H31" i="3" s="1"/>
  <c r="J31" i="3" s="1"/>
  <c r="D31" i="3"/>
  <c r="G30" i="3"/>
  <c r="H30" i="3" s="1"/>
  <c r="J30" i="3" s="1"/>
  <c r="D30" i="3"/>
  <c r="J28" i="3"/>
  <c r="H28" i="3"/>
  <c r="J27" i="3"/>
  <c r="H27" i="3"/>
  <c r="J26" i="3"/>
  <c r="H26" i="3"/>
  <c r="D25" i="3"/>
  <c r="G25" i="3" s="1"/>
  <c r="D24" i="3"/>
  <c r="G24" i="3" s="1"/>
  <c r="H24" i="3" s="1"/>
  <c r="J24" i="3" s="1"/>
  <c r="D23" i="3"/>
  <c r="G23" i="3" s="1"/>
  <c r="H23" i="3" s="1"/>
  <c r="J23" i="3" s="1"/>
  <c r="I17" i="3"/>
  <c r="Q16" i="3"/>
  <c r="Q17" i="3" s="1"/>
  <c r="S17" i="3" s="1"/>
  <c r="P16" i="3"/>
  <c r="O16" i="3"/>
  <c r="N16" i="3"/>
  <c r="J16" i="3"/>
  <c r="G16" i="3"/>
  <c r="H16" i="3" s="1"/>
  <c r="Q15" i="3"/>
  <c r="S15" i="3" s="1"/>
  <c r="T15" i="3" s="1"/>
  <c r="N15" i="3"/>
  <c r="J15" i="3"/>
  <c r="G15" i="3"/>
  <c r="H15" i="3" s="1"/>
  <c r="Q14" i="3"/>
  <c r="S14" i="3" s="1"/>
  <c r="T14" i="3" s="1"/>
  <c r="N14" i="3"/>
  <c r="G14" i="3"/>
  <c r="K14" i="3" s="1"/>
  <c r="L14" i="3" s="1"/>
  <c r="M14" i="3" s="1"/>
  <c r="D14" i="3"/>
  <c r="S13" i="3"/>
  <c r="T13" i="3" s="1"/>
  <c r="Q13" i="3"/>
  <c r="N13" i="3"/>
  <c r="D13" i="3"/>
  <c r="G13" i="3" s="1"/>
  <c r="H13" i="3" s="1"/>
  <c r="J13" i="3" s="1"/>
  <c r="Q12" i="3"/>
  <c r="S12" i="3" s="1"/>
  <c r="T12" i="3" s="1"/>
  <c r="N12" i="3"/>
  <c r="D12" i="3"/>
  <c r="G12" i="3" s="1"/>
  <c r="H12" i="3" s="1"/>
  <c r="J12" i="3" s="1"/>
  <c r="Q11" i="3"/>
  <c r="S11" i="3" s="1"/>
  <c r="T11" i="3" s="1"/>
  <c r="N11" i="3"/>
  <c r="G11" i="3"/>
  <c r="H11" i="3" s="1"/>
  <c r="J11" i="3" s="1"/>
  <c r="D11" i="3"/>
  <c r="Q9" i="3"/>
  <c r="Q10" i="3" s="1"/>
  <c r="S10" i="3" s="1"/>
  <c r="P9" i="3"/>
  <c r="O9" i="3"/>
  <c r="N9" i="3"/>
  <c r="J9" i="3"/>
  <c r="G9" i="3"/>
  <c r="H9" i="3" s="1"/>
  <c r="Q8" i="3"/>
  <c r="S8" i="3" s="1"/>
  <c r="T8" i="3" s="1"/>
  <c r="N8" i="3"/>
  <c r="J8" i="3"/>
  <c r="G8" i="3"/>
  <c r="H8" i="3" s="1"/>
  <c r="Q7" i="3"/>
  <c r="S7" i="3" s="1"/>
  <c r="T7" i="3" s="1"/>
  <c r="N7" i="3"/>
  <c r="J7" i="3"/>
  <c r="G7" i="3"/>
  <c r="H7" i="3" s="1"/>
  <c r="Q6" i="3"/>
  <c r="S6" i="3" s="1"/>
  <c r="T6" i="3" s="1"/>
  <c r="N6" i="3"/>
  <c r="H6" i="3"/>
  <c r="J6" i="3" s="1"/>
  <c r="G6" i="3"/>
  <c r="K6" i="3" s="1"/>
  <c r="L6" i="3" s="1"/>
  <c r="M6" i="3" s="1"/>
  <c r="D6" i="3"/>
  <c r="Q5" i="3"/>
  <c r="S5" i="3" s="1"/>
  <c r="T5" i="3" s="1"/>
  <c r="N5" i="3"/>
  <c r="K5" i="3"/>
  <c r="L5" i="3" s="1"/>
  <c r="M5" i="3" s="1"/>
  <c r="D5" i="3"/>
  <c r="G5" i="3" s="1"/>
  <c r="H5" i="3" s="1"/>
  <c r="J5" i="3" s="1"/>
  <c r="Q4" i="3"/>
  <c r="S4" i="3" s="1"/>
  <c r="T4" i="3" s="1"/>
  <c r="N4" i="3"/>
  <c r="D4" i="3"/>
  <c r="G4" i="3" s="1"/>
  <c r="N17" i="3" l="1"/>
  <c r="O17" i="3" s="1"/>
  <c r="O11" i="3" s="1"/>
  <c r="P11" i="3" s="1"/>
  <c r="K8" i="3"/>
  <c r="L8" i="3" s="1"/>
  <c r="M8" i="3" s="1"/>
  <c r="H14" i="3"/>
  <c r="J14" i="3" s="1"/>
  <c r="J17" i="3" s="1"/>
  <c r="K12" i="3"/>
  <c r="L12" i="3" s="1"/>
  <c r="M12" i="3" s="1"/>
  <c r="K25" i="4"/>
  <c r="L25" i="4" s="1"/>
  <c r="M25" i="4" s="1"/>
  <c r="N10" i="3"/>
  <c r="O10" i="3" s="1"/>
  <c r="O4" i="3" s="1"/>
  <c r="P4" i="3" s="1"/>
  <c r="H33" i="4"/>
  <c r="J33" i="4" s="1"/>
  <c r="J36" i="4" s="1"/>
  <c r="K31" i="4"/>
  <c r="L31" i="4" s="1"/>
  <c r="M31" i="4" s="1"/>
  <c r="K24" i="4"/>
  <c r="L24" i="4" s="1"/>
  <c r="M24" i="4" s="1"/>
  <c r="K33" i="4"/>
  <c r="L33" i="4" s="1"/>
  <c r="M33" i="4" s="1"/>
  <c r="R9" i="4"/>
  <c r="S9" i="4" s="1"/>
  <c r="T9" i="4" s="1"/>
  <c r="T10" i="4" s="1"/>
  <c r="J17" i="4"/>
  <c r="J29" i="4"/>
  <c r="K11" i="4"/>
  <c r="L11" i="4" s="1"/>
  <c r="M11" i="4" s="1"/>
  <c r="K15" i="4"/>
  <c r="L15" i="4" s="1"/>
  <c r="M15" i="4" s="1"/>
  <c r="H4" i="4"/>
  <c r="J4" i="4" s="1"/>
  <c r="J10" i="4" s="1"/>
  <c r="K13" i="4"/>
  <c r="L13" i="4" s="1"/>
  <c r="M13" i="4" s="1"/>
  <c r="K7" i="4"/>
  <c r="L7" i="4" s="1"/>
  <c r="M7" i="4" s="1"/>
  <c r="K4" i="4"/>
  <c r="L4" i="4" s="1"/>
  <c r="M4" i="4" s="1"/>
  <c r="R16" i="4"/>
  <c r="S16" i="4" s="1"/>
  <c r="T16" i="4" s="1"/>
  <c r="T17" i="4" s="1"/>
  <c r="N10" i="4"/>
  <c r="O10" i="4" s="1"/>
  <c r="N17" i="4"/>
  <c r="O17" i="4" s="1"/>
  <c r="K14" i="4"/>
  <c r="L14" i="4" s="1"/>
  <c r="M14" i="4" s="1"/>
  <c r="K8" i="4"/>
  <c r="L8" i="4" s="1"/>
  <c r="M8" i="4" s="1"/>
  <c r="K30" i="4"/>
  <c r="L30" i="4" s="1"/>
  <c r="M30" i="4" s="1"/>
  <c r="K23" i="4"/>
  <c r="L23" i="4" s="1"/>
  <c r="M23" i="4" s="1"/>
  <c r="K32" i="4"/>
  <c r="L32" i="4" s="1"/>
  <c r="M32" i="4" s="1"/>
  <c r="R16" i="3"/>
  <c r="S16" i="3" s="1"/>
  <c r="T16" i="3" s="1"/>
  <c r="T17" i="3" s="1"/>
  <c r="K25" i="3"/>
  <c r="L25" i="3" s="1"/>
  <c r="M25" i="3" s="1"/>
  <c r="H25" i="3"/>
  <c r="J25" i="3" s="1"/>
  <c r="J29" i="3" s="1"/>
  <c r="K15" i="3"/>
  <c r="L15" i="3" s="1"/>
  <c r="M15" i="3" s="1"/>
  <c r="K7" i="3"/>
  <c r="L7" i="3" s="1"/>
  <c r="M7" i="3" s="1"/>
  <c r="H4" i="3"/>
  <c r="J4" i="3" s="1"/>
  <c r="J10" i="3" s="1"/>
  <c r="K4" i="3"/>
  <c r="L4" i="3" s="1"/>
  <c r="M4" i="3" s="1"/>
  <c r="K11" i="3"/>
  <c r="L11" i="3" s="1"/>
  <c r="M11" i="3" s="1"/>
  <c r="K13" i="3"/>
  <c r="L13" i="3" s="1"/>
  <c r="M13" i="3" s="1"/>
  <c r="H33" i="3"/>
  <c r="J33" i="3" s="1"/>
  <c r="J36" i="3" s="1"/>
  <c r="K31" i="3"/>
  <c r="L31" i="3" s="1"/>
  <c r="M31" i="3" s="1"/>
  <c r="K24" i="3"/>
  <c r="L24" i="3" s="1"/>
  <c r="M24" i="3" s="1"/>
  <c r="K33" i="3"/>
  <c r="L33" i="3" s="1"/>
  <c r="M33" i="3" s="1"/>
  <c r="O15" i="3"/>
  <c r="P15" i="3" s="1"/>
  <c r="O14" i="3"/>
  <c r="P14" i="3" s="1"/>
  <c r="O13" i="3"/>
  <c r="P13" i="3" s="1"/>
  <c r="O12" i="3"/>
  <c r="P12" i="3" s="1"/>
  <c r="K32" i="3"/>
  <c r="L32" i="3" s="1"/>
  <c r="M32" i="3" s="1"/>
  <c r="K23" i="3"/>
  <c r="L23" i="3" s="1"/>
  <c r="M23" i="3" s="1"/>
  <c r="K30" i="3"/>
  <c r="L30" i="3" s="1"/>
  <c r="M30" i="3" s="1"/>
  <c r="R9" i="3"/>
  <c r="S9" i="3" s="1"/>
  <c r="T9" i="3" s="1"/>
  <c r="T10" i="3" s="1"/>
  <c r="O8" i="3" l="1"/>
  <c r="P8" i="3" s="1"/>
  <c r="O7" i="3"/>
  <c r="P7" i="3" s="1"/>
  <c r="O5" i="3"/>
  <c r="P5" i="3" s="1"/>
  <c r="O6" i="3"/>
  <c r="P6" i="3" s="1"/>
  <c r="O11" i="4"/>
  <c r="P11" i="4" s="1"/>
  <c r="O15" i="4"/>
  <c r="P15" i="4" s="1"/>
  <c r="O14" i="4"/>
  <c r="P14" i="4" s="1"/>
  <c r="O13" i="4"/>
  <c r="P13" i="4" s="1"/>
  <c r="O12" i="4"/>
  <c r="P12" i="4" s="1"/>
  <c r="K16" i="4"/>
  <c r="L16" i="4" s="1"/>
  <c r="M16" i="4" s="1"/>
  <c r="M17" i="4" s="1"/>
  <c r="K36" i="4"/>
  <c r="O8" i="4"/>
  <c r="P8" i="4" s="1"/>
  <c r="O7" i="4"/>
  <c r="P7" i="4" s="1"/>
  <c r="O5" i="4"/>
  <c r="P5" i="4" s="1"/>
  <c r="O6" i="4"/>
  <c r="P6" i="4" s="1"/>
  <c r="O4" i="4"/>
  <c r="P4" i="4" s="1"/>
  <c r="K9" i="4"/>
  <c r="L9" i="4" s="1"/>
  <c r="M9" i="4" s="1"/>
  <c r="M10" i="4" s="1"/>
  <c r="K29" i="4"/>
  <c r="K16" i="3"/>
  <c r="L16" i="3" s="1"/>
  <c r="M16" i="3" s="1"/>
  <c r="M17" i="3" s="1"/>
  <c r="K29" i="3"/>
  <c r="P17" i="3"/>
  <c r="K9" i="3"/>
  <c r="L9" i="3" s="1"/>
  <c r="M9" i="3" s="1"/>
  <c r="M10" i="3" s="1"/>
  <c r="K36" i="3"/>
  <c r="P10" i="3" l="1"/>
  <c r="P10" i="4"/>
  <c r="K27" i="4"/>
  <c r="L27" i="4" s="1"/>
  <c r="M27" i="4" s="1"/>
  <c r="K26" i="4"/>
  <c r="L26" i="4" s="1"/>
  <c r="M26" i="4" s="1"/>
  <c r="K28" i="4"/>
  <c r="L28" i="4" s="1"/>
  <c r="M28" i="4" s="1"/>
  <c r="K34" i="4"/>
  <c r="L34" i="4" s="1"/>
  <c r="M34" i="4" s="1"/>
  <c r="K35" i="4"/>
  <c r="L35" i="4" s="1"/>
  <c r="M35" i="4" s="1"/>
  <c r="P17" i="4"/>
  <c r="K34" i="3"/>
  <c r="L34" i="3" s="1"/>
  <c r="M34" i="3" s="1"/>
  <c r="K35" i="3"/>
  <c r="L35" i="3" s="1"/>
  <c r="M35" i="3" s="1"/>
  <c r="K26" i="3"/>
  <c r="L26" i="3" s="1"/>
  <c r="M26" i="3" s="1"/>
  <c r="K28" i="3"/>
  <c r="L28" i="3" s="1"/>
  <c r="M28" i="3" s="1"/>
  <c r="K27" i="3"/>
  <c r="L27" i="3" s="1"/>
  <c r="M27" i="3" s="1"/>
  <c r="M29" i="3" l="1"/>
  <c r="M29" i="4"/>
  <c r="M36" i="4"/>
  <c r="M36" i="3"/>
</calcChain>
</file>

<file path=xl/sharedStrings.xml><?xml version="1.0" encoding="utf-8"?>
<sst xmlns="http://schemas.openxmlformats.org/spreadsheetml/2006/main" count="278" uniqueCount="47">
  <si>
    <t>вид спорта</t>
  </si>
  <si>
    <t>этап подготовки</t>
  </si>
  <si>
    <t>дорожная карта 2025год</t>
  </si>
  <si>
    <t>дорожная карта 2020год</t>
  </si>
  <si>
    <t>БН</t>
  </si>
  <si>
    <t>БН с % обл</t>
  </si>
  <si>
    <t>% к дор.карте 2020год</t>
  </si>
  <si>
    <t>сумма от БН с %обл к % по дор.карте</t>
  </si>
  <si>
    <t>7=4/6</t>
  </si>
  <si>
    <t>8=6*7</t>
  </si>
  <si>
    <t>кол-во человек</t>
  </si>
  <si>
    <t>сумма на 2020 год</t>
  </si>
  <si>
    <t>10=8*9</t>
  </si>
  <si>
    <t>Прыжки на батуте</t>
  </si>
  <si>
    <t>НП</t>
  </si>
  <si>
    <t>ТГ</t>
  </si>
  <si>
    <t>СС</t>
  </si>
  <si>
    <t>Дзюдо</t>
  </si>
  <si>
    <t>СОГ</t>
  </si>
  <si>
    <t>Лыжные гонки</t>
  </si>
  <si>
    <t>Футбол</t>
  </si>
  <si>
    <t>ИТОГО</t>
  </si>
  <si>
    <t>применяемые коэффициенты</t>
  </si>
  <si>
    <t>сумма с учетом коэф.</t>
  </si>
  <si>
    <t>12=6*11</t>
  </si>
  <si>
    <t>сумма на 2020 год с коэф.</t>
  </si>
  <si>
    <t>13=9*12</t>
  </si>
  <si>
    <t>Расчет коэффициентов к дорожной карте</t>
  </si>
  <si>
    <t>14=6*9</t>
  </si>
  <si>
    <t>сумма на 2020 год от БН с %обл</t>
  </si>
  <si>
    <t>Расчет коэффициентов к финансовому обеспечению</t>
  </si>
  <si>
    <t>стоимость услуги с учетом коэф.</t>
  </si>
  <si>
    <t>сумма на 2020 год с коэф. Фин.обесп.</t>
  </si>
  <si>
    <t>16=15*9</t>
  </si>
  <si>
    <t>Расчет коэффициентов к объектам спорта</t>
  </si>
  <si>
    <t>17=6</t>
  </si>
  <si>
    <t>20=19*9</t>
  </si>
  <si>
    <t>19=17*18</t>
  </si>
  <si>
    <t>коэффициент по объектам</t>
  </si>
  <si>
    <t>сумма на 2020 год с коэф. По объектам</t>
  </si>
  <si>
    <t>стоимость на 2020 год с коэф. По объектам</t>
  </si>
  <si>
    <t>Расчет коэффициентов к дорожной карте базовых видов спорта и фин.обеспечени.</t>
  </si>
  <si>
    <t>с коэф по фин обеспеч на СОГ</t>
  </si>
  <si>
    <t>Баскетбол</t>
  </si>
  <si>
    <t>меняем</t>
  </si>
  <si>
    <t>,</t>
  </si>
  <si>
    <t>Бьаскетбол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</si>
</sst>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000"/>
    <numFmt numFmtId="165" formatCode="#,##0.00000"/>
    <numFmt numFmtId="168" formatCode="#,##0.000000000"/>
    <numFmt numFmtId="169" formatCode="#,##0.00000000"/>
    <numFmt numFmtId="170" formatCode="0.000000000"/>
    <numFmt numFmtId="171" formatCode="0.0000000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4" fontId="1" fillId="3" borderId="1" xfId="0" applyNumberFormat="1" applyFont="1" applyFill="1" applyBorder="1" applyAlignment="1">
      <alignment wrapText="1"/>
    </xf>
    <xf numFmtId="4" fontId="1" fillId="2" borderId="1" xfId="0" applyNumberFormat="1" applyFont="1" applyFill="1" applyBorder="1" applyAlignment="1">
      <alignment wrapText="1"/>
    </xf>
    <xf numFmtId="4" fontId="1" fillId="4" borderId="1" xfId="0" applyNumberFormat="1" applyFont="1" applyFill="1" applyBorder="1" applyAlignment="1">
      <alignment wrapText="1"/>
    </xf>
    <xf numFmtId="4" fontId="1" fillId="5" borderId="1" xfId="0" applyNumberFormat="1" applyFont="1" applyFill="1" applyBorder="1" applyAlignment="1">
      <alignment wrapText="1"/>
    </xf>
    <xf numFmtId="4" fontId="3" fillId="6" borderId="1" xfId="0" applyNumberFormat="1" applyFont="1" applyFill="1" applyBorder="1" applyAlignment="1">
      <alignment wrapText="1"/>
    </xf>
    <xf numFmtId="4" fontId="1" fillId="9" borderId="1" xfId="0" applyNumberFormat="1" applyFont="1" applyFill="1" applyBorder="1" applyAlignment="1">
      <alignment wrapText="1"/>
    </xf>
    <xf numFmtId="164" fontId="1" fillId="3" borderId="1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4" fontId="1" fillId="4" borderId="1" xfId="0" applyNumberFormat="1" applyFont="1" applyFill="1" applyBorder="1" applyAlignment="1">
      <alignment wrapText="1"/>
    </xf>
    <xf numFmtId="164" fontId="1" fillId="5" borderId="1" xfId="0" applyNumberFormat="1" applyFont="1" applyFill="1" applyBorder="1" applyAlignment="1">
      <alignment wrapText="1"/>
    </xf>
    <xf numFmtId="164" fontId="3" fillId="6" borderId="1" xfId="0" applyNumberFormat="1" applyFont="1" applyFill="1" applyBorder="1" applyAlignment="1">
      <alignment wrapText="1"/>
    </xf>
    <xf numFmtId="164" fontId="1" fillId="9" borderId="1" xfId="0" applyNumberFormat="1" applyFont="1" applyFill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164" fontId="2" fillId="0" borderId="1" xfId="0" applyNumberFormat="1" applyFont="1" applyBorder="1" applyAlignment="1">
      <alignment wrapText="1"/>
    </xf>
    <xf numFmtId="3" fontId="3" fillId="6" borderId="1" xfId="0" applyNumberFormat="1" applyFont="1" applyFill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164" fontId="2" fillId="3" borderId="1" xfId="0" applyNumberFormat="1" applyFont="1" applyFill="1" applyBorder="1" applyAlignment="1">
      <alignment wrapText="1"/>
    </xf>
    <xf numFmtId="164" fontId="2" fillId="2" borderId="1" xfId="0" applyNumberFormat="1" applyFont="1" applyFill="1" applyBorder="1" applyAlignment="1">
      <alignment wrapText="1"/>
    </xf>
    <xf numFmtId="164" fontId="2" fillId="4" borderId="1" xfId="0" applyNumberFormat="1" applyFont="1" applyFill="1" applyBorder="1" applyAlignment="1">
      <alignment wrapText="1"/>
    </xf>
    <xf numFmtId="164" fontId="2" fillId="5" borderId="1" xfId="0" applyNumberFormat="1" applyFont="1" applyFill="1" applyBorder="1" applyAlignment="1">
      <alignment wrapText="1"/>
    </xf>
    <xf numFmtId="164" fontId="4" fillId="6" borderId="1" xfId="0" applyNumberFormat="1" applyFont="1" applyFill="1" applyBorder="1" applyAlignment="1">
      <alignment wrapText="1"/>
    </xf>
    <xf numFmtId="164" fontId="2" fillId="9" borderId="1" xfId="0" applyNumberFormat="1" applyFont="1" applyFill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165" fontId="2" fillId="0" borderId="6" xfId="0" applyNumberFormat="1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8" xfId="0" applyFont="1" applyBorder="1" applyAlignment="1">
      <alignment wrapText="1"/>
    </xf>
    <xf numFmtId="0" fontId="1" fillId="0" borderId="8" xfId="0" applyFont="1" applyBorder="1" applyAlignment="1">
      <alignment horizontal="center" wrapText="1"/>
    </xf>
    <xf numFmtId="4" fontId="1" fillId="3" borderId="8" xfId="0" applyNumberFormat="1" applyFont="1" applyFill="1" applyBorder="1" applyAlignment="1">
      <alignment wrapText="1"/>
    </xf>
    <xf numFmtId="4" fontId="1" fillId="2" borderId="8" xfId="0" applyNumberFormat="1" applyFont="1" applyFill="1" applyBorder="1" applyAlignment="1">
      <alignment wrapText="1"/>
    </xf>
    <xf numFmtId="4" fontId="1" fillId="4" borderId="8" xfId="0" applyNumberFormat="1" applyFont="1" applyFill="1" applyBorder="1" applyAlignment="1">
      <alignment wrapText="1"/>
    </xf>
    <xf numFmtId="4" fontId="1" fillId="5" borderId="8" xfId="0" applyNumberFormat="1" applyFont="1" applyFill="1" applyBorder="1" applyAlignment="1">
      <alignment wrapText="1"/>
    </xf>
    <xf numFmtId="4" fontId="3" fillId="6" borderId="8" xfId="0" applyNumberFormat="1" applyFont="1" applyFill="1" applyBorder="1" applyAlignment="1">
      <alignment wrapText="1"/>
    </xf>
    <xf numFmtId="4" fontId="1" fillId="9" borderId="8" xfId="0" applyNumberFormat="1" applyFont="1" applyFill="1" applyBorder="1" applyAlignment="1">
      <alignment wrapText="1"/>
    </xf>
    <xf numFmtId="4" fontId="2" fillId="0" borderId="8" xfId="0" applyNumberFormat="1" applyFont="1" applyBorder="1" applyAlignment="1">
      <alignment wrapText="1"/>
    </xf>
    <xf numFmtId="4" fontId="1" fillId="3" borderId="6" xfId="0" applyNumberFormat="1" applyFont="1" applyFill="1" applyBorder="1" applyAlignment="1">
      <alignment wrapText="1"/>
    </xf>
    <xf numFmtId="4" fontId="1" fillId="2" borderId="6" xfId="0" applyNumberFormat="1" applyFont="1" applyFill="1" applyBorder="1" applyAlignment="1">
      <alignment wrapText="1"/>
    </xf>
    <xf numFmtId="4" fontId="1" fillId="4" borderId="6" xfId="0" applyNumberFormat="1" applyFont="1" applyFill="1" applyBorder="1" applyAlignment="1">
      <alignment wrapText="1"/>
    </xf>
    <xf numFmtId="4" fontId="1" fillId="5" borderId="6" xfId="0" applyNumberFormat="1" applyFont="1" applyFill="1" applyBorder="1" applyAlignment="1">
      <alignment wrapText="1"/>
    </xf>
    <xf numFmtId="4" fontId="3" fillId="6" borderId="6" xfId="0" applyNumberFormat="1" applyFont="1" applyFill="1" applyBorder="1" applyAlignment="1">
      <alignment wrapText="1"/>
    </xf>
    <xf numFmtId="4" fontId="1" fillId="9" borderId="6" xfId="0" applyNumberFormat="1" applyFont="1" applyFill="1" applyBorder="1" applyAlignment="1">
      <alignment wrapText="1"/>
    </xf>
    <xf numFmtId="165" fontId="6" fillId="0" borderId="6" xfId="0" applyNumberFormat="1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4" fontId="1" fillId="3" borderId="11" xfId="0" applyNumberFormat="1" applyFont="1" applyFill="1" applyBorder="1" applyAlignment="1">
      <alignment wrapText="1"/>
    </xf>
    <xf numFmtId="4" fontId="1" fillId="2" borderId="11" xfId="0" applyNumberFormat="1" applyFont="1" applyFill="1" applyBorder="1" applyAlignment="1">
      <alignment wrapText="1"/>
    </xf>
    <xf numFmtId="4" fontId="1" fillId="4" borderId="11" xfId="0" applyNumberFormat="1" applyFont="1" applyFill="1" applyBorder="1" applyAlignment="1">
      <alignment wrapText="1"/>
    </xf>
    <xf numFmtId="4" fontId="1" fillId="5" borderId="11" xfId="0" applyNumberFormat="1" applyFont="1" applyFill="1" applyBorder="1" applyAlignment="1">
      <alignment wrapText="1"/>
    </xf>
    <xf numFmtId="4" fontId="3" fillId="6" borderId="11" xfId="0" applyNumberFormat="1" applyFont="1" applyFill="1" applyBorder="1" applyAlignment="1">
      <alignment wrapText="1"/>
    </xf>
    <xf numFmtId="4" fontId="1" fillId="9" borderId="11" xfId="0" applyNumberFormat="1" applyFont="1" applyFill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0" fontId="7" fillId="0" borderId="0" xfId="0" applyFont="1" applyAlignment="1"/>
    <xf numFmtId="0" fontId="1" fillId="0" borderId="5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5" borderId="5" xfId="0" applyFont="1" applyFill="1" applyBorder="1" applyAlignment="1">
      <alignment horizontal="center" wrapText="1"/>
    </xf>
    <xf numFmtId="0" fontId="3" fillId="6" borderId="5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164" fontId="2" fillId="7" borderId="1" xfId="0" applyNumberFormat="1" applyFont="1" applyFill="1" applyBorder="1" applyAlignment="1">
      <alignment wrapText="1"/>
    </xf>
    <xf numFmtId="164" fontId="6" fillId="5" borderId="1" xfId="0" applyNumberFormat="1" applyFont="1" applyFill="1" applyBorder="1" applyAlignment="1">
      <alignment wrapText="1"/>
    </xf>
    <xf numFmtId="164" fontId="6" fillId="6" borderId="1" xfId="0" applyNumberFormat="1" applyFont="1" applyFill="1" applyBorder="1" applyAlignment="1">
      <alignment wrapText="1"/>
    </xf>
    <xf numFmtId="164" fontId="6" fillId="9" borderId="1" xfId="0" applyNumberFormat="1" applyFont="1" applyFill="1" applyBorder="1" applyAlignment="1">
      <alignment wrapText="1"/>
    </xf>
    <xf numFmtId="4" fontId="7" fillId="5" borderId="1" xfId="0" applyNumberFormat="1" applyFont="1" applyFill="1" applyBorder="1" applyAlignment="1">
      <alignment wrapText="1"/>
    </xf>
    <xf numFmtId="4" fontId="7" fillId="6" borderId="1" xfId="0" applyNumberFormat="1" applyFont="1" applyFill="1" applyBorder="1" applyAlignment="1">
      <alignment wrapText="1"/>
    </xf>
    <xf numFmtId="4" fontId="7" fillId="9" borderId="1" xfId="0" applyNumberFormat="1" applyFont="1" applyFill="1" applyBorder="1" applyAlignment="1">
      <alignment wrapText="1"/>
    </xf>
    <xf numFmtId="168" fontId="2" fillId="0" borderId="6" xfId="0" applyNumberFormat="1" applyFont="1" applyBorder="1" applyAlignment="1">
      <alignment wrapText="1"/>
    </xf>
    <xf numFmtId="168" fontId="6" fillId="0" borderId="6" xfId="0" applyNumberFormat="1" applyFont="1" applyBorder="1" applyAlignment="1">
      <alignment wrapText="1"/>
    </xf>
    <xf numFmtId="168" fontId="7" fillId="9" borderId="6" xfId="0" applyNumberFormat="1" applyFont="1" applyFill="1" applyBorder="1" applyAlignment="1">
      <alignment wrapText="1"/>
    </xf>
    <xf numFmtId="169" fontId="7" fillId="9" borderId="6" xfId="0" applyNumberFormat="1" applyFont="1" applyFill="1" applyBorder="1" applyAlignment="1">
      <alignment wrapText="1"/>
    </xf>
    <xf numFmtId="170" fontId="7" fillId="9" borderId="6" xfId="0" applyNumberFormat="1" applyFont="1" applyFill="1" applyBorder="1" applyAlignment="1">
      <alignment wrapText="1"/>
    </xf>
    <xf numFmtId="170" fontId="2" fillId="0" borderId="6" xfId="0" applyNumberFormat="1" applyFont="1" applyBorder="1" applyAlignment="1">
      <alignment wrapText="1"/>
    </xf>
    <xf numFmtId="171" fontId="7" fillId="9" borderId="6" xfId="0" applyNumberFormat="1" applyFont="1" applyFill="1" applyBorder="1" applyAlignment="1">
      <alignment wrapText="1"/>
    </xf>
    <xf numFmtId="171" fontId="6" fillId="0" borderId="6" xfId="0" applyNumberFormat="1" applyFont="1" applyBorder="1" applyAlignment="1">
      <alignment wrapText="1"/>
    </xf>
    <xf numFmtId="4" fontId="3" fillId="9" borderId="1" xfId="0" applyNumberFormat="1" applyFont="1" applyFill="1" applyBorder="1" applyAlignment="1">
      <alignment wrapText="1"/>
    </xf>
    <xf numFmtId="4" fontId="2" fillId="10" borderId="8" xfId="0" applyNumberFormat="1" applyFont="1" applyFill="1" applyBorder="1" applyAlignment="1">
      <alignment wrapText="1"/>
    </xf>
    <xf numFmtId="0" fontId="1" fillId="9" borderId="5" xfId="0" applyFont="1" applyFill="1" applyBorder="1" applyAlignment="1">
      <alignment horizontal="center" wrapText="1"/>
    </xf>
    <xf numFmtId="0" fontId="1" fillId="9" borderId="12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8" borderId="9" xfId="0" applyFont="1" applyFill="1" applyBorder="1" applyAlignment="1">
      <alignment horizontal="center" wrapText="1"/>
    </xf>
    <xf numFmtId="0" fontId="2" fillId="8" borderId="7" xfId="0" applyFont="1" applyFill="1" applyBorder="1" applyAlignment="1">
      <alignment horizontal="center" wrapText="1"/>
    </xf>
    <xf numFmtId="0" fontId="2" fillId="8" borderId="10" xfId="0" applyFont="1" applyFill="1" applyBorder="1" applyAlignment="1">
      <alignment horizontal="center" wrapText="1"/>
    </xf>
    <xf numFmtId="3" fontId="3" fillId="3" borderId="1" xfId="0" applyNumberFormat="1" applyFont="1" applyFill="1" applyBorder="1" applyAlignment="1">
      <alignment wrapText="1"/>
    </xf>
    <xf numFmtId="3" fontId="3" fillId="2" borderId="1" xfId="0" applyNumberFormat="1" applyFont="1" applyFill="1" applyBorder="1" applyAlignment="1">
      <alignment wrapText="1"/>
    </xf>
    <xf numFmtId="3" fontId="3" fillId="4" borderId="1" xfId="0" applyNumberFormat="1" applyFont="1" applyFill="1" applyBorder="1" applyAlignment="1">
      <alignment wrapText="1"/>
    </xf>
    <xf numFmtId="3" fontId="3" fillId="5" borderId="1" xfId="0" applyNumberFormat="1" applyFont="1" applyFill="1" applyBorder="1" applyAlignment="1">
      <alignment wrapText="1"/>
    </xf>
    <xf numFmtId="3" fontId="3" fillId="9" borderId="1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topLeftCell="M1" zoomScale="90" zoomScaleNormal="90" workbookViewId="0">
      <selection activeCell="F15" sqref="F15"/>
    </sheetView>
  </sheetViews>
  <sheetFormatPr defaultRowHeight="15" x14ac:dyDescent="0.25"/>
  <cols>
    <col min="1" max="1" width="14" style="1" customWidth="1"/>
    <col min="2" max="2" width="9" style="1" customWidth="1"/>
    <col min="3" max="3" width="13.85546875" style="1" customWidth="1"/>
    <col min="4" max="4" width="10.7109375" style="1" customWidth="1"/>
    <col min="5" max="5" width="14.28515625" style="1" customWidth="1"/>
    <col min="6" max="7" width="10.7109375" style="1" customWidth="1"/>
    <col min="8" max="8" width="12.5703125" style="1" customWidth="1"/>
    <col min="9" max="9" width="10.7109375" style="1" customWidth="1"/>
    <col min="10" max="10" width="14.85546875" style="1" customWidth="1"/>
    <col min="11" max="11" width="13.42578125" style="1" customWidth="1"/>
    <col min="12" max="12" width="13" style="1" customWidth="1"/>
    <col min="13" max="13" width="15" style="1" customWidth="1"/>
    <col min="14" max="14" width="18.7109375" style="1" customWidth="1"/>
    <col min="15" max="15" width="13.7109375" style="1" customWidth="1"/>
    <col min="16" max="16" width="18.7109375" style="1" customWidth="1"/>
    <col min="17" max="17" width="12" style="1" customWidth="1"/>
    <col min="18" max="18" width="10.42578125" style="1" customWidth="1"/>
    <col min="19" max="19" width="12" style="1" customWidth="1"/>
    <col min="20" max="20" width="14.42578125" style="1" customWidth="1"/>
    <col min="21" max="16384" width="9.140625" style="1"/>
  </cols>
  <sheetData>
    <row r="1" spans="1:21" ht="32.25" customHeight="1" x14ac:dyDescent="0.25">
      <c r="C1" s="95" t="s">
        <v>27</v>
      </c>
      <c r="D1" s="96"/>
      <c r="E1" s="96"/>
      <c r="F1" s="96"/>
      <c r="G1" s="96"/>
      <c r="H1" s="96"/>
      <c r="I1" s="96"/>
      <c r="J1" s="96"/>
      <c r="K1" s="96"/>
      <c r="L1" s="96"/>
      <c r="M1" s="97"/>
      <c r="N1" s="98" t="s">
        <v>30</v>
      </c>
      <c r="O1" s="99"/>
      <c r="P1" s="99"/>
      <c r="Q1" s="100" t="s">
        <v>34</v>
      </c>
      <c r="R1" s="101"/>
      <c r="S1" s="101"/>
      <c r="T1" s="102"/>
    </row>
    <row r="2" spans="1:21" ht="60" x14ac:dyDescent="0.25">
      <c r="A2" s="3" t="s">
        <v>0</v>
      </c>
      <c r="B2" s="62" t="s">
        <v>1</v>
      </c>
      <c r="C2" s="68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4" t="s">
        <v>10</v>
      </c>
      <c r="J2" s="4" t="s">
        <v>11</v>
      </c>
      <c r="K2" s="24" t="s">
        <v>22</v>
      </c>
      <c r="L2" s="4" t="s">
        <v>23</v>
      </c>
      <c r="M2" s="52" t="s">
        <v>25</v>
      </c>
      <c r="N2" s="36" t="s">
        <v>29</v>
      </c>
      <c r="O2" s="32" t="s">
        <v>31</v>
      </c>
      <c r="P2" s="4" t="s">
        <v>32</v>
      </c>
      <c r="Q2" s="3" t="s">
        <v>5</v>
      </c>
      <c r="R2" s="32" t="s">
        <v>38</v>
      </c>
      <c r="S2" s="4" t="s">
        <v>40</v>
      </c>
      <c r="T2" s="4" t="s">
        <v>39</v>
      </c>
    </row>
    <row r="3" spans="1:21" s="2" customFormat="1" x14ac:dyDescent="0.25">
      <c r="A3" s="5">
        <v>1</v>
      </c>
      <c r="B3" s="35">
        <v>2</v>
      </c>
      <c r="C3" s="37">
        <v>3</v>
      </c>
      <c r="D3" s="5">
        <v>4</v>
      </c>
      <c r="E3" s="5">
        <v>5</v>
      </c>
      <c r="F3" s="5">
        <v>6</v>
      </c>
      <c r="G3" s="5" t="s">
        <v>8</v>
      </c>
      <c r="H3" s="5" t="s">
        <v>9</v>
      </c>
      <c r="I3" s="5">
        <v>9</v>
      </c>
      <c r="J3" s="5" t="s">
        <v>12</v>
      </c>
      <c r="K3" s="25">
        <v>11</v>
      </c>
      <c r="L3" s="5" t="s">
        <v>24</v>
      </c>
      <c r="M3" s="53" t="s">
        <v>26</v>
      </c>
      <c r="N3" s="37" t="s">
        <v>28</v>
      </c>
      <c r="O3" s="33">
        <v>15</v>
      </c>
      <c r="P3" s="5" t="s">
        <v>33</v>
      </c>
      <c r="Q3" s="37" t="s">
        <v>35</v>
      </c>
      <c r="R3" s="33">
        <v>18</v>
      </c>
      <c r="S3" s="5" t="s">
        <v>37</v>
      </c>
      <c r="T3" s="53" t="s">
        <v>36</v>
      </c>
    </row>
    <row r="4" spans="1:21" ht="30" customHeight="1" x14ac:dyDescent="0.25">
      <c r="A4" s="90" t="s">
        <v>13</v>
      </c>
      <c r="B4" s="63" t="s">
        <v>14</v>
      </c>
      <c r="C4" s="38">
        <v>25968.41</v>
      </c>
      <c r="D4" s="7">
        <f>C4*72.03/100</f>
        <v>18705.045723000003</v>
      </c>
      <c r="E4" s="7">
        <v>249459.49</v>
      </c>
      <c r="F4" s="7">
        <v>32366.240000000002</v>
      </c>
      <c r="G4" s="13">
        <f>D4/F4</f>
        <v>0.5779184027245674</v>
      </c>
      <c r="H4" s="7">
        <f t="shared" ref="H4:H9" si="0">F4*G4</f>
        <v>18705.045723000003</v>
      </c>
      <c r="I4" s="103">
        <v>53</v>
      </c>
      <c r="J4" s="7">
        <f>H4*I4</f>
        <v>991367.42331900017</v>
      </c>
      <c r="K4" s="26">
        <f>G4</f>
        <v>0.5779184027245674</v>
      </c>
      <c r="L4" s="7">
        <f>F4*K4</f>
        <v>18705.045723000003</v>
      </c>
      <c r="M4" s="54">
        <f t="shared" ref="M4:M9" si="1">I4*L4</f>
        <v>991367.42331900017</v>
      </c>
      <c r="N4" s="38">
        <f t="shared" ref="N4:N9" si="2">F4*I4</f>
        <v>1715410.72</v>
      </c>
      <c r="O4" s="45">
        <f>F4*O10</f>
        <v>4115.2395356657444</v>
      </c>
      <c r="P4" s="7">
        <f>O4*I4</f>
        <v>218107.69539028444</v>
      </c>
      <c r="Q4" s="38">
        <f t="shared" ref="Q4:Q8" si="3">F4</f>
        <v>32366.240000000002</v>
      </c>
      <c r="R4" s="45">
        <v>0.42</v>
      </c>
      <c r="S4" s="7">
        <f t="shared" ref="S4:S9" si="4">Q4*R4</f>
        <v>13593.8208</v>
      </c>
      <c r="T4" s="54">
        <f>S4*I4</f>
        <v>720472.5024</v>
      </c>
    </row>
    <row r="5" spans="1:21" x14ac:dyDescent="0.25">
      <c r="A5" s="91"/>
      <c r="B5" s="64" t="s">
        <v>15</v>
      </c>
      <c r="C5" s="39">
        <v>62899.02</v>
      </c>
      <c r="D5" s="8">
        <f>C5*63.57/100</f>
        <v>39984.907013999997</v>
      </c>
      <c r="E5" s="8">
        <v>917987.16</v>
      </c>
      <c r="F5" s="8">
        <v>143123.79999999999</v>
      </c>
      <c r="G5" s="14">
        <f t="shared" ref="G5:G9" si="5">D5/F5</f>
        <v>0.2793728716956928</v>
      </c>
      <c r="H5" s="8">
        <f t="shared" si="0"/>
        <v>39984.907013999997</v>
      </c>
      <c r="I5" s="104">
        <v>35</v>
      </c>
      <c r="J5" s="8">
        <f>H5*I5</f>
        <v>1399471.7454899999</v>
      </c>
      <c r="K5" s="27">
        <f>G14</f>
        <v>0.33592677684887573</v>
      </c>
      <c r="L5" s="8">
        <f t="shared" ref="L5:L9" si="6">F5*K5</f>
        <v>48079.116824363118</v>
      </c>
      <c r="M5" s="55">
        <f t="shared" si="1"/>
        <v>1682769.0888527092</v>
      </c>
      <c r="N5" s="39">
        <f t="shared" si="2"/>
        <v>5009333</v>
      </c>
      <c r="O5" s="46">
        <f>F5*O10</f>
        <v>18197.625682029076</v>
      </c>
      <c r="P5" s="8">
        <f>O5*I5</f>
        <v>636916.89887101762</v>
      </c>
      <c r="Q5" s="39">
        <f t="shared" si="3"/>
        <v>143123.79999999999</v>
      </c>
      <c r="R5" s="46">
        <v>0.42</v>
      </c>
      <c r="S5" s="8">
        <f t="shared" si="4"/>
        <v>60111.995999999992</v>
      </c>
      <c r="T5" s="55">
        <f>S5*I5</f>
        <v>2103919.86</v>
      </c>
    </row>
    <row r="6" spans="1:21" x14ac:dyDescent="0.25">
      <c r="A6" s="92"/>
      <c r="B6" s="65" t="s">
        <v>16</v>
      </c>
      <c r="C6" s="40">
        <v>146214.26</v>
      </c>
      <c r="D6" s="9">
        <f>C6*39.33/100</f>
        <v>57506.068458000002</v>
      </c>
      <c r="E6" s="9">
        <v>1283821.24</v>
      </c>
      <c r="F6" s="9">
        <v>363668.52</v>
      </c>
      <c r="G6" s="15">
        <f t="shared" si="5"/>
        <v>0.1581277050265445</v>
      </c>
      <c r="H6" s="9">
        <f t="shared" si="0"/>
        <v>57506.068458000002</v>
      </c>
      <c r="I6" s="105">
        <v>2</v>
      </c>
      <c r="J6" s="9">
        <f>H6*I6</f>
        <v>115012.136916</v>
      </c>
      <c r="K6" s="28">
        <f>G6</f>
        <v>0.1581277050265445</v>
      </c>
      <c r="L6" s="9">
        <f t="shared" si="6"/>
        <v>57506.068458000002</v>
      </c>
      <c r="M6" s="56">
        <f t="shared" si="1"/>
        <v>115012.136916</v>
      </c>
      <c r="N6" s="40">
        <f t="shared" si="2"/>
        <v>727337.04</v>
      </c>
      <c r="O6" s="47">
        <f>F6*O10</f>
        <v>46239.015448845726</v>
      </c>
      <c r="P6" s="9">
        <f>O6*I6</f>
        <v>92478.030897691453</v>
      </c>
      <c r="Q6" s="40">
        <f t="shared" si="3"/>
        <v>363668.52</v>
      </c>
      <c r="R6" s="47">
        <v>0.42</v>
      </c>
      <c r="S6" s="9">
        <f t="shared" si="4"/>
        <v>152740.77840000001</v>
      </c>
      <c r="T6" s="56">
        <f>I6*S6</f>
        <v>305481.55680000002</v>
      </c>
    </row>
    <row r="7" spans="1:21" x14ac:dyDescent="0.25">
      <c r="A7" s="93" t="s">
        <v>17</v>
      </c>
      <c r="B7" s="66" t="s">
        <v>14</v>
      </c>
      <c r="C7" s="41"/>
      <c r="D7" s="10"/>
      <c r="E7" s="10">
        <v>177368.38</v>
      </c>
      <c r="F7" s="10">
        <v>24047.49</v>
      </c>
      <c r="G7" s="16">
        <f t="shared" si="5"/>
        <v>0</v>
      </c>
      <c r="H7" s="10">
        <f t="shared" si="0"/>
        <v>0</v>
      </c>
      <c r="I7" s="106">
        <v>22</v>
      </c>
      <c r="J7" s="10">
        <f>F7*I7</f>
        <v>529044.78</v>
      </c>
      <c r="K7" s="29">
        <f>G4</f>
        <v>0.5779184027245674</v>
      </c>
      <c r="L7" s="10">
        <f t="shared" si="6"/>
        <v>13897.487010335008</v>
      </c>
      <c r="M7" s="57">
        <f t="shared" si="1"/>
        <v>305744.71422737016</v>
      </c>
      <c r="N7" s="41">
        <f t="shared" si="2"/>
        <v>529044.78</v>
      </c>
      <c r="O7" s="48">
        <f>F7*O10</f>
        <v>3057.5433408862641</v>
      </c>
      <c r="P7" s="10">
        <f>O7*I7</f>
        <v>67265.953499497817</v>
      </c>
      <c r="Q7" s="41">
        <f t="shared" si="3"/>
        <v>24047.49</v>
      </c>
      <c r="R7" s="48">
        <v>0.42</v>
      </c>
      <c r="S7" s="10">
        <f t="shared" si="4"/>
        <v>10099.9458</v>
      </c>
      <c r="T7" s="57">
        <f>I7*S7</f>
        <v>222198.8076</v>
      </c>
    </row>
    <row r="8" spans="1:21" x14ac:dyDescent="0.25">
      <c r="A8" s="94"/>
      <c r="B8" s="67" t="s">
        <v>15</v>
      </c>
      <c r="C8" s="42"/>
      <c r="D8" s="11"/>
      <c r="E8" s="11">
        <v>742175.94</v>
      </c>
      <c r="F8" s="11">
        <v>122324.41</v>
      </c>
      <c r="G8" s="17">
        <f t="shared" si="5"/>
        <v>0</v>
      </c>
      <c r="H8" s="11">
        <f t="shared" si="0"/>
        <v>0</v>
      </c>
      <c r="I8" s="22">
        <v>15</v>
      </c>
      <c r="J8" s="11">
        <f>F8*I8</f>
        <v>1834866.1500000001</v>
      </c>
      <c r="K8" s="30">
        <f>G14</f>
        <v>0.33592677684887573</v>
      </c>
      <c r="L8" s="11">
        <f t="shared" si="6"/>
        <v>41092.044781240387</v>
      </c>
      <c r="M8" s="58">
        <f t="shared" si="1"/>
        <v>616380.67171860579</v>
      </c>
      <c r="N8" s="42">
        <f t="shared" si="2"/>
        <v>1834866.1500000001</v>
      </c>
      <c r="O8" s="49">
        <f>F8*O10</f>
        <v>15553.065422767246</v>
      </c>
      <c r="P8" s="11">
        <f>O8*I8</f>
        <v>233295.98134150868</v>
      </c>
      <c r="Q8" s="42">
        <f t="shared" si="3"/>
        <v>122324.41</v>
      </c>
      <c r="R8" s="49">
        <v>0.42</v>
      </c>
      <c r="S8" s="11">
        <f t="shared" si="4"/>
        <v>51376.252200000003</v>
      </c>
      <c r="T8" s="58">
        <f>I8*S8</f>
        <v>770643.78300000005</v>
      </c>
    </row>
    <row r="9" spans="1:21" x14ac:dyDescent="0.25">
      <c r="A9" s="86" t="s">
        <v>18</v>
      </c>
      <c r="B9" s="87"/>
      <c r="C9" s="43"/>
      <c r="D9" s="12"/>
      <c r="E9" s="12">
        <v>72470.48</v>
      </c>
      <c r="F9" s="12">
        <v>72470.48</v>
      </c>
      <c r="G9" s="18">
        <f t="shared" si="5"/>
        <v>0</v>
      </c>
      <c r="H9" s="12">
        <f t="shared" si="0"/>
        <v>0</v>
      </c>
      <c r="I9" s="107">
        <v>53</v>
      </c>
      <c r="J9" s="12">
        <f>F9*I9</f>
        <v>3840935.44</v>
      </c>
      <c r="K9" s="31">
        <f>(C10-M4-M5-M6-M7-M8)/J9</f>
        <v>0.35869542367687246</v>
      </c>
      <c r="L9" s="12">
        <f t="shared" si="6"/>
        <v>25994.829527666312</v>
      </c>
      <c r="M9" s="59">
        <f t="shared" si="1"/>
        <v>1377725.9649663146</v>
      </c>
      <c r="N9" s="43">
        <f t="shared" si="2"/>
        <v>3840935.44</v>
      </c>
      <c r="O9" s="50">
        <f>F9</f>
        <v>72470.48</v>
      </c>
      <c r="P9" s="12">
        <f>I9*F9</f>
        <v>3840935.44</v>
      </c>
      <c r="Q9" s="43">
        <f>F9</f>
        <v>72470.48</v>
      </c>
      <c r="R9" s="79">
        <f>(C10-T4-T5-T6-T7-T8)/P9</f>
        <v>0.2515750408447377</v>
      </c>
      <c r="S9" s="12">
        <f t="shared" si="4"/>
        <v>18231.763966037746</v>
      </c>
      <c r="T9" s="59">
        <f>I9*S9</f>
        <v>966283.49020000058</v>
      </c>
      <c r="U9" s="61" t="s">
        <v>42</v>
      </c>
    </row>
    <row r="10" spans="1:21" s="20" customFormat="1" ht="14.25" x14ac:dyDescent="0.2">
      <c r="A10" s="88" t="s">
        <v>21</v>
      </c>
      <c r="B10" s="89"/>
      <c r="C10" s="85">
        <v>5089000</v>
      </c>
      <c r="D10" s="19"/>
      <c r="E10" s="19"/>
      <c r="F10" s="19"/>
      <c r="G10" s="21"/>
      <c r="H10" s="19"/>
      <c r="I10" s="23">
        <f>SUM(I4:I9)</f>
        <v>180</v>
      </c>
      <c r="J10" s="19">
        <f>SUM(J4:J9)</f>
        <v>8710697.675725</v>
      </c>
      <c r="K10" s="21"/>
      <c r="L10" s="19"/>
      <c r="M10" s="60">
        <f>SUM(M4:M9)</f>
        <v>5089000</v>
      </c>
      <c r="N10" s="44">
        <f>SUM(N4:N9)</f>
        <v>13656927.129999999</v>
      </c>
      <c r="O10" s="34">
        <f>(C10-N9)/(N10-N9)</f>
        <v>0.12714604895921627</v>
      </c>
      <c r="P10" s="19">
        <f>SUM(P4:P9)</f>
        <v>5089000</v>
      </c>
      <c r="Q10" s="44"/>
      <c r="R10" s="34"/>
      <c r="S10" s="19"/>
      <c r="T10" s="60">
        <f>SUM(T4:T9)</f>
        <v>5089000.0000000009</v>
      </c>
    </row>
    <row r="11" spans="1:21" x14ac:dyDescent="0.25">
      <c r="A11" s="90" t="s">
        <v>19</v>
      </c>
      <c r="B11" s="63" t="s">
        <v>14</v>
      </c>
      <c r="C11" s="38">
        <v>19225.490000000002</v>
      </c>
      <c r="D11" s="7">
        <f>C11*76.87/100</f>
        <v>14778.634163000002</v>
      </c>
      <c r="E11" s="7">
        <v>712276.39</v>
      </c>
      <c r="F11" s="7">
        <v>42219.32</v>
      </c>
      <c r="G11" s="13">
        <f t="shared" ref="G11:G15" si="7">D11/F11</f>
        <v>0.35004434375068105</v>
      </c>
      <c r="H11" s="7">
        <f t="shared" ref="H11:H16" si="8">F11*G11</f>
        <v>14778.634163000004</v>
      </c>
      <c r="I11" s="103">
        <v>53</v>
      </c>
      <c r="J11" s="7">
        <f>H11*I11</f>
        <v>783267.6106390002</v>
      </c>
      <c r="K11" s="26">
        <f>G4</f>
        <v>0.5779184027245674</v>
      </c>
      <c r="L11" s="7">
        <f t="shared" ref="L11:L16" si="9">F11*K11</f>
        <v>24399.321978517382</v>
      </c>
      <c r="M11" s="54">
        <f t="shared" ref="M11:M16" si="10">I11*L11</f>
        <v>1293164.0648614212</v>
      </c>
      <c r="N11" s="38">
        <f t="shared" ref="N11:N15" si="11">F11*I11</f>
        <v>2237623.96</v>
      </c>
      <c r="O11" s="45">
        <f>F11*O17</f>
        <v>-144148.50713929534</v>
      </c>
      <c r="P11" s="7">
        <f>O11*I11</f>
        <v>-7639870.878382653</v>
      </c>
      <c r="Q11" s="38">
        <f t="shared" ref="Q11:Q16" si="12">F11</f>
        <v>42219.32</v>
      </c>
      <c r="R11" s="45">
        <v>1.3</v>
      </c>
      <c r="S11" s="7">
        <f t="shared" ref="S11:S15" si="13">Q11*R11</f>
        <v>54885.116000000002</v>
      </c>
      <c r="T11" s="54">
        <f>S11*I11</f>
        <v>2908911.148</v>
      </c>
    </row>
    <row r="12" spans="1:21" x14ac:dyDescent="0.25">
      <c r="A12" s="92"/>
      <c r="B12" s="64" t="s">
        <v>15</v>
      </c>
      <c r="C12" s="39">
        <v>68320.75</v>
      </c>
      <c r="D12" s="8">
        <f>C12*45.46/100</f>
        <v>31058.612949999999</v>
      </c>
      <c r="E12" s="8">
        <v>1463499.46</v>
      </c>
      <c r="F12" s="8">
        <v>135900.79999999999</v>
      </c>
      <c r="G12" s="14">
        <f t="shared" si="7"/>
        <v>0.22853885297216794</v>
      </c>
      <c r="H12" s="8">
        <f t="shared" si="8"/>
        <v>31058.612949999999</v>
      </c>
      <c r="I12" s="104">
        <v>11</v>
      </c>
      <c r="J12" s="8">
        <f>H12*I12</f>
        <v>341644.74244999996</v>
      </c>
      <c r="K12" s="27">
        <f>G14</f>
        <v>0.33592677684887573</v>
      </c>
      <c r="L12" s="8">
        <f t="shared" si="9"/>
        <v>45652.717715183688</v>
      </c>
      <c r="M12" s="55">
        <f t="shared" si="10"/>
        <v>502179.89486702054</v>
      </c>
      <c r="N12" s="39">
        <f t="shared" si="11"/>
        <v>1494908.7999999998</v>
      </c>
      <c r="O12" s="46">
        <f>F12*O17</f>
        <v>-464003.14924626797</v>
      </c>
      <c r="P12" s="8">
        <f>O12*I12</f>
        <v>-5104034.6417089477</v>
      </c>
      <c r="Q12" s="39">
        <f t="shared" si="12"/>
        <v>135900.79999999999</v>
      </c>
      <c r="R12" s="46">
        <v>1.3</v>
      </c>
      <c r="S12" s="8">
        <f t="shared" si="13"/>
        <v>176671.03999999998</v>
      </c>
      <c r="T12" s="55">
        <f>I12*S12</f>
        <v>1943381.4399999997</v>
      </c>
    </row>
    <row r="13" spans="1:21" x14ac:dyDescent="0.25">
      <c r="A13" s="90" t="s">
        <v>20</v>
      </c>
      <c r="B13" s="63" t="s">
        <v>14</v>
      </c>
      <c r="C13" s="38">
        <v>14979.49</v>
      </c>
      <c r="D13" s="7">
        <f>C13*75.1/100</f>
        <v>11249.596989999998</v>
      </c>
      <c r="E13" s="7">
        <v>182606.63</v>
      </c>
      <c r="F13" s="7">
        <v>26329.23</v>
      </c>
      <c r="G13" s="13">
        <f t="shared" si="7"/>
        <v>0.42726646354640824</v>
      </c>
      <c r="H13" s="7">
        <f t="shared" si="8"/>
        <v>11249.596989999998</v>
      </c>
      <c r="I13" s="103">
        <v>29</v>
      </c>
      <c r="J13" s="7">
        <f>H13*I13</f>
        <v>326238.31270999997</v>
      </c>
      <c r="K13" s="26">
        <f>G4</f>
        <v>0.5779184027245674</v>
      </c>
      <c r="L13" s="7">
        <f t="shared" si="9"/>
        <v>15216.146546567761</v>
      </c>
      <c r="M13" s="54">
        <f t="shared" si="10"/>
        <v>441268.2498504651</v>
      </c>
      <c r="N13" s="38">
        <f t="shared" si="11"/>
        <v>763547.67</v>
      </c>
      <c r="O13" s="45">
        <f>F13*O17</f>
        <v>-89895.318035135308</v>
      </c>
      <c r="P13" s="7">
        <f>O13*I13</f>
        <v>-2606964.2230189238</v>
      </c>
      <c r="Q13" s="38">
        <f t="shared" si="12"/>
        <v>26329.23</v>
      </c>
      <c r="R13" s="45">
        <v>1.3</v>
      </c>
      <c r="S13" s="7">
        <f t="shared" si="13"/>
        <v>34227.999000000003</v>
      </c>
      <c r="T13" s="54">
        <f>S13*I13</f>
        <v>992611.97100000014</v>
      </c>
    </row>
    <row r="14" spans="1:21" x14ac:dyDescent="0.25">
      <c r="A14" s="92"/>
      <c r="B14" s="64" t="s">
        <v>15</v>
      </c>
      <c r="C14" s="39">
        <v>38978.57</v>
      </c>
      <c r="D14" s="8">
        <f>C14*93.82/100</f>
        <v>36569.694373999999</v>
      </c>
      <c r="E14" s="8">
        <v>757199.67</v>
      </c>
      <c r="F14" s="8">
        <v>108862.1</v>
      </c>
      <c r="G14" s="14">
        <f t="shared" si="7"/>
        <v>0.33592677684887573</v>
      </c>
      <c r="H14" s="8">
        <f t="shared" si="8"/>
        <v>36569.694373999999</v>
      </c>
      <c r="I14" s="104">
        <v>15</v>
      </c>
      <c r="J14" s="8">
        <f>H14*I14</f>
        <v>548545.41561000003</v>
      </c>
      <c r="K14" s="27">
        <f>G14</f>
        <v>0.33592677684887573</v>
      </c>
      <c r="L14" s="8">
        <f t="shared" si="9"/>
        <v>36569.694373999999</v>
      </c>
      <c r="M14" s="55">
        <f t="shared" si="10"/>
        <v>548545.41561000003</v>
      </c>
      <c r="N14" s="39">
        <f t="shared" si="11"/>
        <v>1632931.5</v>
      </c>
      <c r="O14" s="46">
        <f>F14*O17</f>
        <v>-371685.50320205733</v>
      </c>
      <c r="P14" s="8">
        <f>O14*I14</f>
        <v>-5575282.5480308598</v>
      </c>
      <c r="Q14" s="39">
        <f t="shared" si="12"/>
        <v>108862.1</v>
      </c>
      <c r="R14" s="46">
        <v>1.3</v>
      </c>
      <c r="S14" s="8">
        <f t="shared" si="13"/>
        <v>141520.73000000001</v>
      </c>
      <c r="T14" s="55">
        <f>I14*S14</f>
        <v>2122810.9500000002</v>
      </c>
    </row>
    <row r="15" spans="1:21" x14ac:dyDescent="0.25">
      <c r="A15" s="6" t="s">
        <v>43</v>
      </c>
      <c r="B15" s="66" t="s">
        <v>14</v>
      </c>
      <c r="C15" s="41"/>
      <c r="D15" s="10"/>
      <c r="E15" s="10">
        <v>142818.78</v>
      </c>
      <c r="F15" s="10">
        <v>20343.23</v>
      </c>
      <c r="G15" s="16">
        <f t="shared" si="7"/>
        <v>0</v>
      </c>
      <c r="H15" s="10">
        <f t="shared" si="8"/>
        <v>0</v>
      </c>
      <c r="I15" s="106">
        <v>18</v>
      </c>
      <c r="J15" s="10">
        <f>F15*I15</f>
        <v>366178.14</v>
      </c>
      <c r="K15" s="29">
        <f>G4</f>
        <v>0.5779184027245674</v>
      </c>
      <c r="L15" s="10">
        <f t="shared" si="9"/>
        <v>11756.726987858501</v>
      </c>
      <c r="M15" s="57">
        <f t="shared" si="10"/>
        <v>211621.08578145303</v>
      </c>
      <c r="N15" s="41">
        <f t="shared" si="11"/>
        <v>366178.14</v>
      </c>
      <c r="O15" s="48">
        <f>F15*O17</f>
        <v>-69457.448269923028</v>
      </c>
      <c r="P15" s="10">
        <f>O15*I15</f>
        <v>-1250234.0688586144</v>
      </c>
      <c r="Q15" s="41">
        <f t="shared" si="12"/>
        <v>20343.23</v>
      </c>
      <c r="R15" s="48">
        <v>1.3</v>
      </c>
      <c r="S15" s="10">
        <f t="shared" si="13"/>
        <v>26446.199000000001</v>
      </c>
      <c r="T15" s="57">
        <f>S15*I15</f>
        <v>476031.58199999999</v>
      </c>
    </row>
    <row r="16" spans="1:21" x14ac:dyDescent="0.25">
      <c r="A16" s="86" t="s">
        <v>18</v>
      </c>
      <c r="B16" s="87"/>
      <c r="C16" s="43"/>
      <c r="D16" s="12"/>
      <c r="E16" s="84">
        <v>114735.67</v>
      </c>
      <c r="F16" s="84">
        <f>E16</f>
        <v>114735.67</v>
      </c>
      <c r="G16" s="18">
        <f>D16/F16</f>
        <v>0</v>
      </c>
      <c r="H16" s="12">
        <f t="shared" si="8"/>
        <v>0</v>
      </c>
      <c r="I16" s="107">
        <v>308</v>
      </c>
      <c r="J16" s="12">
        <f>F16*I16</f>
        <v>35338586.359999999</v>
      </c>
      <c r="K16" s="31">
        <f>(C17-M11-M12-M13-M14-M15)/J16</f>
        <v>0.28765783626636393</v>
      </c>
      <c r="L16" s="12">
        <f t="shared" si="9"/>
        <v>33004.614574771564</v>
      </c>
      <c r="M16" s="59">
        <f t="shared" si="10"/>
        <v>10165421.289029641</v>
      </c>
      <c r="N16" s="43">
        <f>F16*I16</f>
        <v>35338586.359999999</v>
      </c>
      <c r="O16" s="50">
        <f>F16</f>
        <v>114735.67</v>
      </c>
      <c r="P16" s="12">
        <f>I16*F16</f>
        <v>35338586.359999999</v>
      </c>
      <c r="Q16" s="43">
        <f t="shared" si="12"/>
        <v>114735.67</v>
      </c>
      <c r="R16" s="79">
        <f>(C17-T11-T12-T13-T14-T15)/P16</f>
        <v>0.13352126938334044</v>
      </c>
      <c r="S16" s="12">
        <f>Q16*R16</f>
        <v>15319.652301948052</v>
      </c>
      <c r="T16" s="59">
        <f>I16*S16</f>
        <v>4718452.909</v>
      </c>
      <c r="U16" s="61" t="s">
        <v>42</v>
      </c>
    </row>
    <row r="17" spans="1:20" s="20" customFormat="1" ht="14.25" x14ac:dyDescent="0.2">
      <c r="A17" s="88" t="s">
        <v>21</v>
      </c>
      <c r="B17" s="89"/>
      <c r="C17" s="85">
        <v>13162200</v>
      </c>
      <c r="D17" s="19"/>
      <c r="E17" s="19"/>
      <c r="F17" s="19"/>
      <c r="G17" s="19"/>
      <c r="H17" s="19"/>
      <c r="I17" s="23">
        <f>SUM(I11:I16)</f>
        <v>434</v>
      </c>
      <c r="J17" s="19">
        <f>SUM(J11:J16)</f>
        <v>37704460.581409</v>
      </c>
      <c r="K17" s="19"/>
      <c r="L17" s="19"/>
      <c r="M17" s="60">
        <f>SUM(M11:M16)</f>
        <v>13162200</v>
      </c>
      <c r="N17" s="44">
        <f>SUM(N11:N16)</f>
        <v>41833776.43</v>
      </c>
      <c r="O17" s="51">
        <f>(C17-N16)/(N17-N16)</f>
        <v>-3.4142782768480244</v>
      </c>
      <c r="P17" s="19">
        <f>SUM(P11:P16)</f>
        <v>13162200</v>
      </c>
      <c r="Q17" s="44"/>
      <c r="R17" s="51"/>
      <c r="S17" s="19"/>
      <c r="T17" s="60">
        <f>SUM(T11:T16)</f>
        <v>13162200</v>
      </c>
    </row>
    <row r="18" spans="1:20" x14ac:dyDescent="0.25">
      <c r="C18" s="1" t="s">
        <v>44</v>
      </c>
    </row>
    <row r="20" spans="1:20" ht="15.75" x14ac:dyDescent="0.25">
      <c r="C20" s="95" t="s">
        <v>41</v>
      </c>
      <c r="D20" s="96"/>
      <c r="E20" s="96"/>
      <c r="F20" s="96"/>
      <c r="G20" s="96"/>
      <c r="H20" s="96"/>
      <c r="I20" s="96"/>
      <c r="J20" s="96"/>
      <c r="K20" s="96"/>
      <c r="L20" s="96"/>
      <c r="M20" s="97"/>
    </row>
    <row r="21" spans="1:20" ht="60" x14ac:dyDescent="0.25">
      <c r="A21" s="3" t="s">
        <v>0</v>
      </c>
      <c r="B21" s="62" t="s">
        <v>1</v>
      </c>
      <c r="C21" s="68" t="s">
        <v>2</v>
      </c>
      <c r="D21" s="3" t="s">
        <v>3</v>
      </c>
      <c r="E21" s="3" t="s">
        <v>4</v>
      </c>
      <c r="F21" s="3" t="s">
        <v>5</v>
      </c>
      <c r="G21" s="3" t="s">
        <v>6</v>
      </c>
      <c r="H21" s="3" t="s">
        <v>7</v>
      </c>
      <c r="I21" s="4" t="s">
        <v>10</v>
      </c>
      <c r="J21" s="4" t="s">
        <v>11</v>
      </c>
      <c r="K21" s="24" t="s">
        <v>22</v>
      </c>
      <c r="L21" s="4" t="s">
        <v>23</v>
      </c>
      <c r="M21" s="52" t="s">
        <v>25</v>
      </c>
    </row>
    <row r="22" spans="1:20" x14ac:dyDescent="0.25">
      <c r="A22" s="5">
        <v>1</v>
      </c>
      <c r="B22" s="35">
        <v>2</v>
      </c>
      <c r="C22" s="37">
        <v>3</v>
      </c>
      <c r="D22" s="5">
        <v>4</v>
      </c>
      <c r="E22" s="5">
        <v>5</v>
      </c>
      <c r="F22" s="5">
        <v>6</v>
      </c>
      <c r="G22" s="5" t="s">
        <v>8</v>
      </c>
      <c r="H22" s="5" t="s">
        <v>9</v>
      </c>
      <c r="I22" s="5">
        <v>9</v>
      </c>
      <c r="J22" s="5" t="s">
        <v>12</v>
      </c>
      <c r="K22" s="25">
        <v>11</v>
      </c>
      <c r="L22" s="5" t="s">
        <v>24</v>
      </c>
      <c r="M22" s="53" t="s">
        <v>26</v>
      </c>
    </row>
    <row r="23" spans="1:20" x14ac:dyDescent="0.25">
      <c r="A23" s="90" t="s">
        <v>13</v>
      </c>
      <c r="B23" s="63" t="s">
        <v>14</v>
      </c>
      <c r="C23" s="38">
        <v>25968.41</v>
      </c>
      <c r="D23" s="7">
        <f>C23*72.03/100</f>
        <v>18705.045723000003</v>
      </c>
      <c r="E23" s="7">
        <v>249459.49</v>
      </c>
      <c r="F23" s="7">
        <v>32366.240000000002</v>
      </c>
      <c r="G23" s="13">
        <f>D23/F23</f>
        <v>0.5779184027245674</v>
      </c>
      <c r="H23" s="7">
        <f t="shared" ref="H23:H28" si="14">F23*G23</f>
        <v>18705.045723000003</v>
      </c>
      <c r="I23" s="103">
        <v>53</v>
      </c>
      <c r="J23" s="7">
        <f>H23*I23</f>
        <v>991367.42331900017</v>
      </c>
      <c r="K23" s="26">
        <f>G23</f>
        <v>0.5779184027245674</v>
      </c>
      <c r="L23" s="7">
        <f t="shared" ref="L23:L28" si="15">F23*K23</f>
        <v>18705.045723000003</v>
      </c>
      <c r="M23" s="54">
        <f t="shared" ref="M23:M28" si="16">I23*L23</f>
        <v>991367.42331900017</v>
      </c>
    </row>
    <row r="24" spans="1:20" x14ac:dyDescent="0.25">
      <c r="A24" s="91"/>
      <c r="B24" s="64" t="s">
        <v>15</v>
      </c>
      <c r="C24" s="39">
        <v>62899.02</v>
      </c>
      <c r="D24" s="8">
        <f>C24*63.57/100</f>
        <v>39984.907013999997</v>
      </c>
      <c r="E24" s="8">
        <v>917987.16</v>
      </c>
      <c r="F24" s="8">
        <v>143123.79999999999</v>
      </c>
      <c r="G24" s="14">
        <f>D24/F24</f>
        <v>0.2793728716956928</v>
      </c>
      <c r="H24" s="8">
        <f t="shared" si="14"/>
        <v>39984.907013999997</v>
      </c>
      <c r="I24" s="104">
        <v>35</v>
      </c>
      <c r="J24" s="8">
        <f>H24*I24</f>
        <v>1399471.7454899999</v>
      </c>
      <c r="K24" s="27">
        <f>G33</f>
        <v>0.33592677684887573</v>
      </c>
      <c r="L24" s="8">
        <f t="shared" si="15"/>
        <v>48079.116824363118</v>
      </c>
      <c r="M24" s="55">
        <f t="shared" si="16"/>
        <v>1682769.0888527092</v>
      </c>
    </row>
    <row r="25" spans="1:20" x14ac:dyDescent="0.25">
      <c r="A25" s="92"/>
      <c r="B25" s="65" t="s">
        <v>16</v>
      </c>
      <c r="C25" s="40">
        <v>146214.26</v>
      </c>
      <c r="D25" s="9">
        <f>C25*39.33/100</f>
        <v>57506.068458000002</v>
      </c>
      <c r="E25" s="9">
        <v>1283821.24</v>
      </c>
      <c r="F25" s="9">
        <v>363668.52</v>
      </c>
      <c r="G25" s="15">
        <f>D25/F25</f>
        <v>0.1581277050265445</v>
      </c>
      <c r="H25" s="9">
        <f t="shared" si="14"/>
        <v>57506.068458000002</v>
      </c>
      <c r="I25" s="105">
        <v>2</v>
      </c>
      <c r="J25" s="9">
        <f>H25*I25</f>
        <v>115012.136916</v>
      </c>
      <c r="K25" s="28">
        <f>G25</f>
        <v>0.1581277050265445</v>
      </c>
      <c r="L25" s="9">
        <f t="shared" si="15"/>
        <v>57506.068458000002</v>
      </c>
      <c r="M25" s="56">
        <f t="shared" si="16"/>
        <v>115012.136916</v>
      </c>
    </row>
    <row r="26" spans="1:20" x14ac:dyDescent="0.25">
      <c r="A26" s="93" t="s">
        <v>17</v>
      </c>
      <c r="B26" s="66" t="s">
        <v>14</v>
      </c>
      <c r="C26" s="41"/>
      <c r="D26" s="10"/>
      <c r="E26" s="10">
        <v>177368.38</v>
      </c>
      <c r="F26" s="10">
        <v>24047.49</v>
      </c>
      <c r="G26" s="16">
        <v>0</v>
      </c>
      <c r="H26" s="10">
        <f t="shared" si="14"/>
        <v>0</v>
      </c>
      <c r="I26" s="106">
        <v>22</v>
      </c>
      <c r="J26" s="10">
        <f>F26*I26</f>
        <v>529044.78</v>
      </c>
      <c r="K26" s="70">
        <f>K29</f>
        <v>0.82650904526974833</v>
      </c>
      <c r="L26" s="73">
        <f t="shared" si="15"/>
        <v>19875.468001033823</v>
      </c>
      <c r="M26" s="57">
        <f t="shared" si="16"/>
        <v>437260.29602274409</v>
      </c>
    </row>
    <row r="27" spans="1:20" x14ac:dyDescent="0.25">
      <c r="A27" s="94"/>
      <c r="B27" s="67" t="s">
        <v>15</v>
      </c>
      <c r="C27" s="42"/>
      <c r="D27" s="11"/>
      <c r="E27" s="11">
        <v>742175.94</v>
      </c>
      <c r="F27" s="11">
        <v>122324.41</v>
      </c>
      <c r="G27" s="17">
        <v>0</v>
      </c>
      <c r="H27" s="11">
        <f t="shared" si="14"/>
        <v>0</v>
      </c>
      <c r="I27" s="22">
        <v>15</v>
      </c>
      <c r="J27" s="11">
        <f>F27*I27</f>
        <v>1834866.1500000001</v>
      </c>
      <c r="K27" s="71">
        <f>K29</f>
        <v>0.82650904526974833</v>
      </c>
      <c r="L27" s="74">
        <f t="shared" si="15"/>
        <v>101102.23132228525</v>
      </c>
      <c r="M27" s="58">
        <f t="shared" si="16"/>
        <v>1516533.4698342788</v>
      </c>
    </row>
    <row r="28" spans="1:20" x14ac:dyDescent="0.25">
      <c r="A28" s="86" t="s">
        <v>18</v>
      </c>
      <c r="B28" s="87"/>
      <c r="C28" s="43"/>
      <c r="D28" s="12"/>
      <c r="E28" s="12">
        <v>102372.11</v>
      </c>
      <c r="F28" s="12">
        <v>7899.96</v>
      </c>
      <c r="G28" s="18">
        <v>0</v>
      </c>
      <c r="H28" s="12">
        <f t="shared" si="14"/>
        <v>0</v>
      </c>
      <c r="I28" s="107">
        <v>53</v>
      </c>
      <c r="J28" s="12">
        <f>F28*I28</f>
        <v>418697.88</v>
      </c>
      <c r="K28" s="72">
        <f>K29</f>
        <v>0.82650904526974833</v>
      </c>
      <c r="L28" s="75">
        <f t="shared" si="15"/>
        <v>6529.3883972692011</v>
      </c>
      <c r="M28" s="59">
        <f t="shared" si="16"/>
        <v>346057.58505526767</v>
      </c>
    </row>
    <row r="29" spans="1:20" x14ac:dyDescent="0.25">
      <c r="A29" s="88" t="s">
        <v>21</v>
      </c>
      <c r="B29" s="89"/>
      <c r="C29" s="44">
        <v>5089000</v>
      </c>
      <c r="D29" s="19"/>
      <c r="E29" s="19"/>
      <c r="F29" s="19"/>
      <c r="G29" s="21"/>
      <c r="H29" s="19"/>
      <c r="I29" s="23">
        <f>SUM(I23:I28)</f>
        <v>180</v>
      </c>
      <c r="J29" s="19">
        <f>SUM(J23:J28)</f>
        <v>5288460.1157250004</v>
      </c>
      <c r="K29" s="69">
        <f>(C29-M23-M24-M25)/(J26+J27+J28)</f>
        <v>0.82650904526974833</v>
      </c>
      <c r="L29" s="19"/>
      <c r="M29" s="60">
        <f>SUM(M23:M28)</f>
        <v>5089000</v>
      </c>
    </row>
    <row r="30" spans="1:20" x14ac:dyDescent="0.25">
      <c r="A30" s="90" t="s">
        <v>19</v>
      </c>
      <c r="B30" s="63" t="s">
        <v>14</v>
      </c>
      <c r="C30" s="38">
        <v>19225.490000000002</v>
      </c>
      <c r="D30" s="7">
        <f>C30*76.87/100</f>
        <v>14778.634163000002</v>
      </c>
      <c r="E30" s="7">
        <v>712276.39</v>
      </c>
      <c r="F30" s="7">
        <v>42219.32</v>
      </c>
      <c r="G30" s="13">
        <f t="shared" ref="G30:G35" si="17">D30/F30</f>
        <v>0.35004434375068105</v>
      </c>
      <c r="H30" s="7">
        <f t="shared" ref="H30:H35" si="18">F30*G30</f>
        <v>14778.634163000004</v>
      </c>
      <c r="I30" s="103">
        <v>53</v>
      </c>
      <c r="J30" s="7">
        <f>H30*I30</f>
        <v>783267.6106390002</v>
      </c>
      <c r="K30" s="26">
        <f>G23</f>
        <v>0.5779184027245674</v>
      </c>
      <c r="L30" s="7">
        <f t="shared" ref="L30:L35" si="19">F30*K30</f>
        <v>24399.321978517382</v>
      </c>
      <c r="M30" s="54">
        <f t="shared" ref="M30:M35" si="20">I30*L30</f>
        <v>1293164.0648614212</v>
      </c>
    </row>
    <row r="31" spans="1:20" x14ac:dyDescent="0.25">
      <c r="A31" s="92"/>
      <c r="B31" s="64" t="s">
        <v>15</v>
      </c>
      <c r="C31" s="39">
        <v>68320.75</v>
      </c>
      <c r="D31" s="8">
        <f>C31*45.46/100</f>
        <v>31058.612949999999</v>
      </c>
      <c r="E31" s="8">
        <v>1463499.46</v>
      </c>
      <c r="F31" s="8">
        <v>135900.79999999999</v>
      </c>
      <c r="G31" s="14">
        <f t="shared" si="17"/>
        <v>0.22853885297216794</v>
      </c>
      <c r="H31" s="8">
        <f t="shared" si="18"/>
        <v>31058.612949999999</v>
      </c>
      <c r="I31" s="104">
        <v>11</v>
      </c>
      <c r="J31" s="8">
        <f>H31*I31</f>
        <v>341644.74244999996</v>
      </c>
      <c r="K31" s="27">
        <f>G33</f>
        <v>0.33592677684887573</v>
      </c>
      <c r="L31" s="8">
        <f t="shared" si="19"/>
        <v>45652.717715183688</v>
      </c>
      <c r="M31" s="55">
        <f t="shared" si="20"/>
        <v>502179.89486702054</v>
      </c>
    </row>
    <row r="32" spans="1:20" x14ac:dyDescent="0.25">
      <c r="A32" s="90" t="s">
        <v>20</v>
      </c>
      <c r="B32" s="63" t="s">
        <v>14</v>
      </c>
      <c r="C32" s="38">
        <v>14979.49</v>
      </c>
      <c r="D32" s="7">
        <f>C32*75.1/100</f>
        <v>11249.596989999998</v>
      </c>
      <c r="E32" s="7">
        <v>182606.63</v>
      </c>
      <c r="F32" s="7">
        <v>26329.23</v>
      </c>
      <c r="G32" s="13">
        <f t="shared" si="17"/>
        <v>0.42726646354640824</v>
      </c>
      <c r="H32" s="7">
        <f t="shared" si="18"/>
        <v>11249.596989999998</v>
      </c>
      <c r="I32" s="103">
        <v>29</v>
      </c>
      <c r="J32" s="7">
        <f>H32*I32</f>
        <v>326238.31270999997</v>
      </c>
      <c r="K32" s="26">
        <f>G23</f>
        <v>0.5779184027245674</v>
      </c>
      <c r="L32" s="7">
        <f t="shared" si="19"/>
        <v>15216.146546567761</v>
      </c>
      <c r="M32" s="54">
        <f t="shared" si="20"/>
        <v>441268.2498504651</v>
      </c>
    </row>
    <row r="33" spans="1:13" x14ac:dyDescent="0.25">
      <c r="A33" s="92"/>
      <c r="B33" s="64" t="s">
        <v>15</v>
      </c>
      <c r="C33" s="39">
        <v>38978.57</v>
      </c>
      <c r="D33" s="8">
        <f>C33*93.82/100</f>
        <v>36569.694373999999</v>
      </c>
      <c r="E33" s="8">
        <v>757199.67</v>
      </c>
      <c r="F33" s="8">
        <v>108862.1</v>
      </c>
      <c r="G33" s="14">
        <f t="shared" si="17"/>
        <v>0.33592677684887573</v>
      </c>
      <c r="H33" s="8">
        <f t="shared" si="18"/>
        <v>36569.694373999999</v>
      </c>
      <c r="I33" s="104">
        <v>15</v>
      </c>
      <c r="J33" s="8">
        <f>H33*I33</f>
        <v>548545.41561000003</v>
      </c>
      <c r="K33" s="27">
        <f>G33</f>
        <v>0.33592677684887573</v>
      </c>
      <c r="L33" s="8">
        <f t="shared" si="19"/>
        <v>36569.694373999999</v>
      </c>
      <c r="M33" s="55">
        <f t="shared" si="20"/>
        <v>548545.41561000003</v>
      </c>
    </row>
    <row r="34" spans="1:13" x14ac:dyDescent="0.25">
      <c r="A34" s="6" t="s">
        <v>43</v>
      </c>
      <c r="B34" s="66" t="s">
        <v>14</v>
      </c>
      <c r="C34" s="41"/>
      <c r="D34" s="10"/>
      <c r="E34" s="10">
        <v>142818.78</v>
      </c>
      <c r="F34" s="10">
        <v>24307.89</v>
      </c>
      <c r="G34" s="16">
        <f t="shared" si="17"/>
        <v>0</v>
      </c>
      <c r="H34" s="10">
        <f t="shared" si="18"/>
        <v>0</v>
      </c>
      <c r="I34" s="106">
        <v>18</v>
      </c>
      <c r="J34" s="10">
        <f>F34*I34</f>
        <v>437542.02</v>
      </c>
      <c r="K34" s="70">
        <f>K36</f>
        <v>0.29005492893446211</v>
      </c>
      <c r="L34" s="73">
        <f t="shared" si="19"/>
        <v>7050.6233064967219</v>
      </c>
      <c r="M34" s="57">
        <f t="shared" si="20"/>
        <v>126911.219516941</v>
      </c>
    </row>
    <row r="35" spans="1:13" x14ac:dyDescent="0.25">
      <c r="A35" s="86" t="s">
        <v>18</v>
      </c>
      <c r="B35" s="87"/>
      <c r="C35" s="43"/>
      <c r="D35" s="12"/>
      <c r="E35" s="84">
        <v>114735.67</v>
      </c>
      <c r="F35" s="84">
        <f>E35</f>
        <v>114735.67</v>
      </c>
      <c r="G35" s="18">
        <f t="shared" si="17"/>
        <v>0</v>
      </c>
      <c r="H35" s="12">
        <f t="shared" si="18"/>
        <v>0</v>
      </c>
      <c r="I35" s="107">
        <v>308</v>
      </c>
      <c r="J35" s="12">
        <f>F35*I35</f>
        <v>35338586.359999999</v>
      </c>
      <c r="K35" s="72">
        <f>K36</f>
        <v>0.29005492893446211</v>
      </c>
      <c r="L35" s="75">
        <f t="shared" si="19"/>
        <v>33279.646608097893</v>
      </c>
      <c r="M35" s="59">
        <f t="shared" si="20"/>
        <v>10250131.155294152</v>
      </c>
    </row>
    <row r="36" spans="1:13" x14ac:dyDescent="0.25">
      <c r="A36" s="88" t="s">
        <v>21</v>
      </c>
      <c r="B36" s="89"/>
      <c r="C36" s="44">
        <v>13162200</v>
      </c>
      <c r="D36" s="19"/>
      <c r="E36" s="19"/>
      <c r="F36" s="19"/>
      <c r="G36" s="19"/>
      <c r="H36" s="19"/>
      <c r="I36" s="23">
        <f>SUM(I30:I35)</f>
        <v>434</v>
      </c>
      <c r="J36" s="19">
        <f>SUM(J30:J35)</f>
        <v>37775824.461409003</v>
      </c>
      <c r="K36" s="69">
        <f>(C36-M30-M31-M32-M33)/(J34+J35)</f>
        <v>0.29005492893446211</v>
      </c>
      <c r="L36" s="19"/>
      <c r="M36" s="60">
        <f>SUM(M30:M35)</f>
        <v>13162200</v>
      </c>
    </row>
  </sheetData>
  <mergeCells count="20">
    <mergeCell ref="C20:M20"/>
    <mergeCell ref="C1:M1"/>
    <mergeCell ref="N1:P1"/>
    <mergeCell ref="Q1:T1"/>
    <mergeCell ref="A4:A6"/>
    <mergeCell ref="A7:A8"/>
    <mergeCell ref="A9:B9"/>
    <mergeCell ref="A10:B10"/>
    <mergeCell ref="A11:A12"/>
    <mergeCell ref="A13:A14"/>
    <mergeCell ref="A16:B16"/>
    <mergeCell ref="A17:B17"/>
    <mergeCell ref="A35:B35"/>
    <mergeCell ref="A36:B36"/>
    <mergeCell ref="A23:A25"/>
    <mergeCell ref="A26:A27"/>
    <mergeCell ref="A28:B28"/>
    <mergeCell ref="A29:B29"/>
    <mergeCell ref="A30:A31"/>
    <mergeCell ref="A32:A33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topLeftCell="M4" zoomScale="90" zoomScaleNormal="90" workbookViewId="0">
      <selection activeCell="F15" sqref="F15"/>
    </sheetView>
  </sheetViews>
  <sheetFormatPr defaultRowHeight="15" x14ac:dyDescent="0.25"/>
  <cols>
    <col min="1" max="1" width="14" style="1" customWidth="1"/>
    <col min="2" max="2" width="9" style="1" customWidth="1"/>
    <col min="3" max="3" width="13.85546875" style="1" customWidth="1"/>
    <col min="4" max="4" width="10.7109375" style="1" customWidth="1"/>
    <col min="5" max="5" width="14.28515625" style="1" customWidth="1"/>
    <col min="6" max="7" width="10.7109375" style="1" customWidth="1"/>
    <col min="8" max="8" width="12.5703125" style="1" customWidth="1"/>
    <col min="9" max="9" width="10.7109375" style="1" customWidth="1"/>
    <col min="10" max="10" width="14.85546875" style="1" customWidth="1"/>
    <col min="11" max="11" width="13.42578125" style="1" customWidth="1"/>
    <col min="12" max="12" width="13" style="1" customWidth="1"/>
    <col min="13" max="13" width="15" style="1" customWidth="1"/>
    <col min="14" max="14" width="18.7109375" style="1" customWidth="1"/>
    <col min="15" max="15" width="13.7109375" style="1" customWidth="1"/>
    <col min="16" max="16" width="18.7109375" style="1" customWidth="1"/>
    <col min="17" max="17" width="12" style="1" customWidth="1"/>
    <col min="18" max="18" width="13.28515625" style="1" customWidth="1"/>
    <col min="19" max="19" width="15.28515625" style="1" customWidth="1"/>
    <col min="20" max="20" width="14.42578125" style="1" customWidth="1"/>
    <col min="21" max="16384" width="9.140625" style="1"/>
  </cols>
  <sheetData>
    <row r="1" spans="1:21" ht="32.25" customHeight="1" x14ac:dyDescent="0.25">
      <c r="C1" s="95" t="s">
        <v>27</v>
      </c>
      <c r="D1" s="96"/>
      <c r="E1" s="96"/>
      <c r="F1" s="96"/>
      <c r="G1" s="96"/>
      <c r="H1" s="96"/>
      <c r="I1" s="96"/>
      <c r="J1" s="96"/>
      <c r="K1" s="96"/>
      <c r="L1" s="96"/>
      <c r="M1" s="97"/>
      <c r="N1" s="98" t="s">
        <v>30</v>
      </c>
      <c r="O1" s="99"/>
      <c r="P1" s="99"/>
      <c r="Q1" s="100" t="s">
        <v>34</v>
      </c>
      <c r="R1" s="101"/>
      <c r="S1" s="101"/>
      <c r="T1" s="102"/>
    </row>
    <row r="2" spans="1:21" ht="60" x14ac:dyDescent="0.25">
      <c r="A2" s="3" t="s">
        <v>0</v>
      </c>
      <c r="B2" s="62" t="s">
        <v>1</v>
      </c>
      <c r="C2" s="68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4" t="s">
        <v>10</v>
      </c>
      <c r="J2" s="4" t="s">
        <v>11</v>
      </c>
      <c r="K2" s="24" t="s">
        <v>22</v>
      </c>
      <c r="L2" s="4" t="s">
        <v>23</v>
      </c>
      <c r="M2" s="52" t="s">
        <v>25</v>
      </c>
      <c r="N2" s="36" t="s">
        <v>29</v>
      </c>
      <c r="O2" s="32" t="s">
        <v>31</v>
      </c>
      <c r="P2" s="4" t="s">
        <v>32</v>
      </c>
      <c r="Q2" s="3" t="s">
        <v>5</v>
      </c>
      <c r="R2" s="32" t="s">
        <v>38</v>
      </c>
      <c r="S2" s="4" t="s">
        <v>40</v>
      </c>
      <c r="T2" s="4" t="s">
        <v>39</v>
      </c>
    </row>
    <row r="3" spans="1:21" s="2" customFormat="1" x14ac:dyDescent="0.25">
      <c r="A3" s="5">
        <v>1</v>
      </c>
      <c r="B3" s="35">
        <v>2</v>
      </c>
      <c r="C3" s="37">
        <v>3</v>
      </c>
      <c r="D3" s="5">
        <v>4</v>
      </c>
      <c r="E3" s="5">
        <v>5</v>
      </c>
      <c r="F3" s="5">
        <v>6</v>
      </c>
      <c r="G3" s="5" t="s">
        <v>8</v>
      </c>
      <c r="H3" s="5" t="s">
        <v>9</v>
      </c>
      <c r="I3" s="5">
        <v>9</v>
      </c>
      <c r="J3" s="5" t="s">
        <v>12</v>
      </c>
      <c r="K3" s="25">
        <v>11</v>
      </c>
      <c r="L3" s="5" t="s">
        <v>24</v>
      </c>
      <c r="M3" s="53" t="s">
        <v>26</v>
      </c>
      <c r="N3" s="37" t="s">
        <v>28</v>
      </c>
      <c r="O3" s="33">
        <v>15</v>
      </c>
      <c r="P3" s="5" t="s">
        <v>33</v>
      </c>
      <c r="Q3" s="37" t="s">
        <v>35</v>
      </c>
      <c r="R3" s="33">
        <v>18</v>
      </c>
      <c r="S3" s="5" t="s">
        <v>37</v>
      </c>
      <c r="T3" s="53" t="s">
        <v>36</v>
      </c>
    </row>
    <row r="4" spans="1:21" ht="30" customHeight="1" x14ac:dyDescent="0.25">
      <c r="A4" s="90" t="s">
        <v>13</v>
      </c>
      <c r="B4" s="63" t="s">
        <v>14</v>
      </c>
      <c r="C4" s="38">
        <v>25968.41</v>
      </c>
      <c r="D4" s="7">
        <f>C4*72.03/100</f>
        <v>18705.045723000003</v>
      </c>
      <c r="E4" s="7">
        <v>249459.49</v>
      </c>
      <c r="F4" s="7">
        <v>32366.240000000002</v>
      </c>
      <c r="G4" s="13">
        <f t="shared" ref="G4:G9" si="0">D4/F4</f>
        <v>0.5779184027245674</v>
      </c>
      <c r="H4" s="7">
        <f t="shared" ref="H4:H9" si="1">F4*G4</f>
        <v>18705.045723000003</v>
      </c>
      <c r="I4" s="103">
        <v>53</v>
      </c>
      <c r="J4" s="7">
        <f>H4*I4</f>
        <v>991367.42331900017</v>
      </c>
      <c r="K4" s="26">
        <f>G4</f>
        <v>0.5779184027245674</v>
      </c>
      <c r="L4" s="7">
        <f t="shared" ref="L4:L9" si="2">F4*K4</f>
        <v>18705.045723000003</v>
      </c>
      <c r="M4" s="54">
        <f t="shared" ref="M4:M9" si="3">I4*L4</f>
        <v>991367.42331900017</v>
      </c>
      <c r="N4" s="38">
        <f t="shared" ref="N4:N9" si="4">F4*I4</f>
        <v>1715410.72</v>
      </c>
      <c r="O4" s="45">
        <f>F4*O10</f>
        <v>1203.3965505989954</v>
      </c>
      <c r="P4" s="7">
        <f>O4*I4</f>
        <v>63780.017181746756</v>
      </c>
      <c r="Q4" s="38">
        <f t="shared" ref="Q4:Q9" si="5">F4</f>
        <v>32366.240000000002</v>
      </c>
      <c r="R4" s="45">
        <v>0.42</v>
      </c>
      <c r="S4" s="7">
        <f t="shared" ref="S4:S9" si="6">Q4*R4</f>
        <v>13593.8208</v>
      </c>
      <c r="T4" s="54">
        <f>S4*I4</f>
        <v>720472.5024</v>
      </c>
    </row>
    <row r="5" spans="1:21" x14ac:dyDescent="0.25">
      <c r="A5" s="91"/>
      <c r="B5" s="64" t="s">
        <v>15</v>
      </c>
      <c r="C5" s="39">
        <v>62899.02</v>
      </c>
      <c r="D5" s="8">
        <f>C5*63.57/100</f>
        <v>39984.907013999997</v>
      </c>
      <c r="E5" s="8">
        <v>917987.16</v>
      </c>
      <c r="F5" s="8">
        <v>143123.79999999999</v>
      </c>
      <c r="G5" s="14">
        <f t="shared" si="0"/>
        <v>0.2793728716956928</v>
      </c>
      <c r="H5" s="8">
        <f t="shared" si="1"/>
        <v>39984.907013999997</v>
      </c>
      <c r="I5" s="104">
        <v>35</v>
      </c>
      <c r="J5" s="8">
        <f>H5*I5</f>
        <v>1399471.7454899999</v>
      </c>
      <c r="K5" s="27">
        <f>G14</f>
        <v>0.33592677684887573</v>
      </c>
      <c r="L5" s="8">
        <f t="shared" si="2"/>
        <v>48079.116824363118</v>
      </c>
      <c r="M5" s="55">
        <f t="shared" si="3"/>
        <v>1682769.0888527092</v>
      </c>
      <c r="N5" s="39">
        <f t="shared" si="4"/>
        <v>5009333</v>
      </c>
      <c r="O5" s="46">
        <f>F5*O10</f>
        <v>5321.4302071732918</v>
      </c>
      <c r="P5" s="8">
        <f>O5*I5</f>
        <v>186250.05725106521</v>
      </c>
      <c r="Q5" s="39">
        <f t="shared" si="5"/>
        <v>143123.79999999999</v>
      </c>
      <c r="R5" s="46">
        <v>0.42</v>
      </c>
      <c r="S5" s="8">
        <f t="shared" si="6"/>
        <v>60111.995999999992</v>
      </c>
      <c r="T5" s="55">
        <f>S5*I5</f>
        <v>2103919.86</v>
      </c>
    </row>
    <row r="6" spans="1:21" x14ac:dyDescent="0.25">
      <c r="A6" s="92"/>
      <c r="B6" s="65" t="s">
        <v>16</v>
      </c>
      <c r="C6" s="40">
        <v>146214.26</v>
      </c>
      <c r="D6" s="9">
        <f>C6*39.33/100</f>
        <v>57506.068458000002</v>
      </c>
      <c r="E6" s="9">
        <v>1283821.24</v>
      </c>
      <c r="F6" s="9">
        <v>363668.52</v>
      </c>
      <c r="G6" s="15">
        <f t="shared" si="0"/>
        <v>0.1581277050265445</v>
      </c>
      <c r="H6" s="9">
        <f t="shared" si="1"/>
        <v>57506.068458000002</v>
      </c>
      <c r="I6" s="105">
        <v>2</v>
      </c>
      <c r="J6" s="9">
        <f>H6*I6</f>
        <v>115012.136916</v>
      </c>
      <c r="K6" s="28">
        <f>G6</f>
        <v>0.1581277050265445</v>
      </c>
      <c r="L6" s="9">
        <f t="shared" si="2"/>
        <v>57506.068458000002</v>
      </c>
      <c r="M6" s="56">
        <f t="shared" si="3"/>
        <v>115012.136916</v>
      </c>
      <c r="N6" s="40">
        <f t="shared" si="4"/>
        <v>727337.04</v>
      </c>
      <c r="O6" s="47">
        <f>F6*O10</f>
        <v>13521.417456258181</v>
      </c>
      <c r="P6" s="9">
        <f>O6*I6</f>
        <v>27042.834912516362</v>
      </c>
      <c r="Q6" s="40">
        <f t="shared" si="5"/>
        <v>363668.52</v>
      </c>
      <c r="R6" s="47">
        <v>0.42</v>
      </c>
      <c r="S6" s="9">
        <f t="shared" si="6"/>
        <v>152740.77840000001</v>
      </c>
      <c r="T6" s="56">
        <f>I6*S6</f>
        <v>305481.55680000002</v>
      </c>
    </row>
    <row r="7" spans="1:21" x14ac:dyDescent="0.25">
      <c r="A7" s="93" t="s">
        <v>17</v>
      </c>
      <c r="B7" s="66" t="s">
        <v>14</v>
      </c>
      <c r="C7" s="41"/>
      <c r="D7" s="10"/>
      <c r="E7" s="10">
        <v>177368.38</v>
      </c>
      <c r="F7" s="10">
        <v>24047.49</v>
      </c>
      <c r="G7" s="16">
        <f t="shared" si="0"/>
        <v>0</v>
      </c>
      <c r="H7" s="10">
        <f t="shared" si="1"/>
        <v>0</v>
      </c>
      <c r="I7" s="106">
        <v>22</v>
      </c>
      <c r="J7" s="10">
        <f>F7*I7</f>
        <v>529044.78</v>
      </c>
      <c r="K7" s="29">
        <f>G4</f>
        <v>0.5779184027245674</v>
      </c>
      <c r="L7" s="10">
        <f t="shared" si="2"/>
        <v>13897.487010335008</v>
      </c>
      <c r="M7" s="57">
        <f t="shared" si="3"/>
        <v>305744.71422737016</v>
      </c>
      <c r="N7" s="41">
        <f t="shared" si="4"/>
        <v>529044.78</v>
      </c>
      <c r="O7" s="48">
        <f>F7*O10</f>
        <v>894.10035013532115</v>
      </c>
      <c r="P7" s="10">
        <f>O7*I7</f>
        <v>19670.207702977066</v>
      </c>
      <c r="Q7" s="41">
        <f t="shared" si="5"/>
        <v>24047.49</v>
      </c>
      <c r="R7" s="48">
        <v>0.42</v>
      </c>
      <c r="S7" s="10">
        <f t="shared" si="6"/>
        <v>10099.9458</v>
      </c>
      <c r="T7" s="57">
        <f>I7*S7</f>
        <v>222198.8076</v>
      </c>
    </row>
    <row r="8" spans="1:21" x14ac:dyDescent="0.25">
      <c r="A8" s="94"/>
      <c r="B8" s="67" t="s">
        <v>15</v>
      </c>
      <c r="C8" s="42"/>
      <c r="D8" s="11"/>
      <c r="E8" s="11">
        <v>742175.94</v>
      </c>
      <c r="F8" s="11">
        <v>122324.41</v>
      </c>
      <c r="G8" s="17">
        <f t="shared" si="0"/>
        <v>0</v>
      </c>
      <c r="H8" s="11">
        <f t="shared" si="1"/>
        <v>0</v>
      </c>
      <c r="I8" s="22">
        <v>15</v>
      </c>
      <c r="J8" s="11">
        <f>F8*I8</f>
        <v>1834866.1500000001</v>
      </c>
      <c r="K8" s="30">
        <f>G14</f>
        <v>0.33592677684887573</v>
      </c>
      <c r="L8" s="11">
        <f t="shared" si="2"/>
        <v>41092.044781240387</v>
      </c>
      <c r="M8" s="58">
        <f t="shared" si="3"/>
        <v>616380.67171860579</v>
      </c>
      <c r="N8" s="42">
        <f t="shared" si="4"/>
        <v>1834866.1500000001</v>
      </c>
      <c r="O8" s="49">
        <f>F8*O10</f>
        <v>4548.0961967796466</v>
      </c>
      <c r="P8" s="11">
        <f>O8*I8</f>
        <v>68221.442951694698</v>
      </c>
      <c r="Q8" s="42">
        <f t="shared" si="5"/>
        <v>122324.41</v>
      </c>
      <c r="R8" s="49">
        <v>0.42</v>
      </c>
      <c r="S8" s="11">
        <f t="shared" si="6"/>
        <v>51376.252200000003</v>
      </c>
      <c r="T8" s="58">
        <f>I8*S8</f>
        <v>770643.78300000005</v>
      </c>
    </row>
    <row r="9" spans="1:21" x14ac:dyDescent="0.25">
      <c r="A9" s="86" t="s">
        <v>18</v>
      </c>
      <c r="B9" s="87"/>
      <c r="C9" s="43"/>
      <c r="D9" s="12"/>
      <c r="E9" s="12">
        <v>72470.48</v>
      </c>
      <c r="F9" s="12">
        <f>E9</f>
        <v>72470.48</v>
      </c>
      <c r="G9" s="18">
        <f t="shared" si="0"/>
        <v>0</v>
      </c>
      <c r="H9" s="12">
        <f t="shared" si="1"/>
        <v>0</v>
      </c>
      <c r="I9" s="107">
        <v>53</v>
      </c>
      <c r="J9" s="12">
        <f>F9*I9</f>
        <v>3840935.44</v>
      </c>
      <c r="K9" s="31">
        <f>(C10-M4-M5-M6-M7-M8)/J9</f>
        <v>0.12877747431399539</v>
      </c>
      <c r="L9" s="12">
        <f t="shared" si="2"/>
        <v>9332.565376722916</v>
      </c>
      <c r="M9" s="59">
        <f t="shared" si="3"/>
        <v>494625.96496631455</v>
      </c>
      <c r="N9" s="43">
        <f t="shared" si="4"/>
        <v>3840935.44</v>
      </c>
      <c r="O9" s="50">
        <f>F9</f>
        <v>72470.48</v>
      </c>
      <c r="P9" s="12">
        <f>I9*F9</f>
        <v>3840935.44</v>
      </c>
      <c r="Q9" s="43">
        <f t="shared" si="5"/>
        <v>72470.48</v>
      </c>
      <c r="R9" s="78">
        <f>(C10-T4-T5-T6-T7-T8)/P9</f>
        <v>2.1657091481860503E-2</v>
      </c>
      <c r="S9" s="12">
        <f t="shared" si="6"/>
        <v>1569.4998150943418</v>
      </c>
      <c r="T9" s="59">
        <f>I9*S9</f>
        <v>83183.490200000117</v>
      </c>
      <c r="U9" s="61" t="s">
        <v>42</v>
      </c>
    </row>
    <row r="10" spans="1:21" s="20" customFormat="1" ht="14.25" x14ac:dyDescent="0.2">
      <c r="A10" s="88" t="s">
        <v>21</v>
      </c>
      <c r="B10" s="89"/>
      <c r="C10" s="44">
        <v>4205900</v>
      </c>
      <c r="D10" s="19"/>
      <c r="E10" s="19"/>
      <c r="F10" s="19"/>
      <c r="G10" s="21"/>
      <c r="H10" s="19"/>
      <c r="I10" s="23">
        <f>SUM(I4:I9)</f>
        <v>180</v>
      </c>
      <c r="J10" s="19">
        <f>SUM(J4:J9)</f>
        <v>8710697.675725</v>
      </c>
      <c r="K10" s="21"/>
      <c r="L10" s="19"/>
      <c r="M10" s="60">
        <f>SUM(M4:M9)</f>
        <v>4205900</v>
      </c>
      <c r="N10" s="44">
        <f>SUM(N4:N9)</f>
        <v>13656927.129999999</v>
      </c>
      <c r="O10" s="34">
        <f>(C10-N9)/(N10-N9)</f>
        <v>3.7180610123356786E-2</v>
      </c>
      <c r="P10" s="19">
        <f>SUM(P4:P9)</f>
        <v>4205900</v>
      </c>
      <c r="Q10" s="44">
        <f>Q9</f>
        <v>72470.48</v>
      </c>
      <c r="R10" s="76">
        <v>6.7722679999999993E-2</v>
      </c>
      <c r="S10" s="19">
        <f>Q10*R10*I9</f>
        <v>260118.44170377916</v>
      </c>
      <c r="T10" s="60">
        <f>SUM(T4:T9)</f>
        <v>4205900</v>
      </c>
    </row>
    <row r="11" spans="1:21" x14ac:dyDescent="0.25">
      <c r="A11" s="90" t="s">
        <v>19</v>
      </c>
      <c r="B11" s="63" t="s">
        <v>14</v>
      </c>
      <c r="C11" s="38">
        <v>19225.490000000002</v>
      </c>
      <c r="D11" s="7">
        <f>C11*76.87/100</f>
        <v>14778.634163000002</v>
      </c>
      <c r="E11" s="7">
        <v>712262.64</v>
      </c>
      <c r="F11" s="7">
        <v>42219.32</v>
      </c>
      <c r="G11" s="13">
        <f t="shared" ref="G11:G16" si="7">D11/F11</f>
        <v>0.35004434375068105</v>
      </c>
      <c r="H11" s="7">
        <f t="shared" ref="H11:H16" si="8">F11*G11</f>
        <v>14778.634163000004</v>
      </c>
      <c r="I11" s="103">
        <v>53</v>
      </c>
      <c r="J11" s="7">
        <f>H11*I11</f>
        <v>783267.6106390002</v>
      </c>
      <c r="K11" s="26">
        <f>G4</f>
        <v>0.5779184027245674</v>
      </c>
      <c r="L11" s="7">
        <f t="shared" ref="L11:L16" si="9">F11*K11</f>
        <v>24399.321978517382</v>
      </c>
      <c r="M11" s="54">
        <f t="shared" ref="M11:M16" si="10">I11*L11</f>
        <v>1293164.0648614212</v>
      </c>
      <c r="N11" s="38">
        <f t="shared" ref="N11:N16" si="11">F11*I11</f>
        <v>2237623.96</v>
      </c>
      <c r="O11" s="45">
        <f>F11*O17</f>
        <v>-151166.65430862058</v>
      </c>
      <c r="P11" s="7">
        <f>O11*I11</f>
        <v>-8011832.6783568906</v>
      </c>
      <c r="Q11" s="38">
        <f t="shared" ref="Q11:Q16" si="12">F11</f>
        <v>42219.32</v>
      </c>
      <c r="R11" s="45">
        <v>1.3</v>
      </c>
      <c r="S11" s="7">
        <f t="shared" ref="S11:S16" si="13">Q11*R11</f>
        <v>54885.116000000002</v>
      </c>
      <c r="T11" s="54">
        <f>S11*I11</f>
        <v>2908911.148</v>
      </c>
    </row>
    <row r="12" spans="1:21" x14ac:dyDescent="0.25">
      <c r="A12" s="92"/>
      <c r="B12" s="64" t="s">
        <v>15</v>
      </c>
      <c r="C12" s="39">
        <v>68320.75</v>
      </c>
      <c r="D12" s="8">
        <f>C12*45.46/100</f>
        <v>31058.612949999999</v>
      </c>
      <c r="E12" s="8">
        <v>1463422.45</v>
      </c>
      <c r="F12" s="8">
        <v>135900.79999999999</v>
      </c>
      <c r="G12" s="14">
        <f t="shared" si="7"/>
        <v>0.22853885297216794</v>
      </c>
      <c r="H12" s="8">
        <f t="shared" si="8"/>
        <v>31058.612949999999</v>
      </c>
      <c r="I12" s="104">
        <v>11</v>
      </c>
      <c r="J12" s="8">
        <f>H12*I12</f>
        <v>341644.74244999996</v>
      </c>
      <c r="K12" s="27">
        <f>G14</f>
        <v>0.33592677684887573</v>
      </c>
      <c r="L12" s="8">
        <f t="shared" si="9"/>
        <v>45652.717715183688</v>
      </c>
      <c r="M12" s="55">
        <f t="shared" si="10"/>
        <v>502179.89486702054</v>
      </c>
      <c r="N12" s="39">
        <f t="shared" si="11"/>
        <v>1494908.7999999998</v>
      </c>
      <c r="O12" s="46">
        <f>F12*O17</f>
        <v>-486594.03452885983</v>
      </c>
      <c r="P12" s="8">
        <f>O12*I12</f>
        <v>-5352534.3798174579</v>
      </c>
      <c r="Q12" s="39">
        <f t="shared" si="12"/>
        <v>135900.79999999999</v>
      </c>
      <c r="R12" s="46">
        <v>1.3</v>
      </c>
      <c r="S12" s="8">
        <f t="shared" si="13"/>
        <v>176671.03999999998</v>
      </c>
      <c r="T12" s="55">
        <f>I12*S12</f>
        <v>1943381.4399999997</v>
      </c>
    </row>
    <row r="13" spans="1:21" x14ac:dyDescent="0.25">
      <c r="A13" s="90" t="s">
        <v>20</v>
      </c>
      <c r="B13" s="63" t="s">
        <v>14</v>
      </c>
      <c r="C13" s="38">
        <v>14979.49</v>
      </c>
      <c r="D13" s="7">
        <f>C13*75.1/100</f>
        <v>11249.596989999998</v>
      </c>
      <c r="E13" s="7">
        <v>182592.88</v>
      </c>
      <c r="F13" s="7">
        <v>26329.23</v>
      </c>
      <c r="G13" s="13">
        <f t="shared" si="7"/>
        <v>0.42726646354640824</v>
      </c>
      <c r="H13" s="7">
        <f t="shared" si="8"/>
        <v>11249.596989999998</v>
      </c>
      <c r="I13" s="103">
        <v>29</v>
      </c>
      <c r="J13" s="7">
        <f>H13*I13</f>
        <v>326238.31270999997</v>
      </c>
      <c r="K13" s="26">
        <f>G4</f>
        <v>0.5779184027245674</v>
      </c>
      <c r="L13" s="7">
        <f t="shared" si="9"/>
        <v>15216.146546567761</v>
      </c>
      <c r="M13" s="54">
        <f t="shared" si="10"/>
        <v>441268.2498504651</v>
      </c>
      <c r="N13" s="38">
        <f t="shared" si="11"/>
        <v>763547.67</v>
      </c>
      <c r="O13" s="45">
        <f>F13*O17</f>
        <v>-94272.044401050574</v>
      </c>
      <c r="P13" s="7">
        <f>O13*I13</f>
        <v>-2733889.2876304667</v>
      </c>
      <c r="Q13" s="38">
        <f t="shared" si="12"/>
        <v>26329.23</v>
      </c>
      <c r="R13" s="45">
        <v>1.3</v>
      </c>
      <c r="S13" s="7">
        <f t="shared" si="13"/>
        <v>34227.999000000003</v>
      </c>
      <c r="T13" s="54">
        <f>S13*I13</f>
        <v>992611.97100000014</v>
      </c>
    </row>
    <row r="14" spans="1:21" x14ac:dyDescent="0.25">
      <c r="A14" s="92"/>
      <c r="B14" s="64" t="s">
        <v>15</v>
      </c>
      <c r="C14" s="39">
        <v>38978.57</v>
      </c>
      <c r="D14" s="8">
        <f>C14*93.82/100</f>
        <v>36569.694373999999</v>
      </c>
      <c r="E14" s="8">
        <v>757138.83</v>
      </c>
      <c r="F14" s="8">
        <v>108862.1</v>
      </c>
      <c r="G14" s="14">
        <f t="shared" si="7"/>
        <v>0.33592677684887573</v>
      </c>
      <c r="H14" s="8">
        <f t="shared" si="8"/>
        <v>36569.694373999999</v>
      </c>
      <c r="I14" s="104">
        <v>15</v>
      </c>
      <c r="J14" s="8">
        <f>H14*I14</f>
        <v>548545.41561000003</v>
      </c>
      <c r="K14" s="27">
        <f>G14</f>
        <v>0.33592677684887573</v>
      </c>
      <c r="L14" s="8">
        <f t="shared" si="9"/>
        <v>36569.694373999999</v>
      </c>
      <c r="M14" s="55">
        <f t="shared" si="10"/>
        <v>548545.41561000003</v>
      </c>
      <c r="N14" s="39">
        <f t="shared" si="11"/>
        <v>1632931.5</v>
      </c>
      <c r="O14" s="46">
        <f>F14*O17</f>
        <v>-389781.72642312775</v>
      </c>
      <c r="P14" s="8">
        <f>O14*I14</f>
        <v>-5846725.8963469164</v>
      </c>
      <c r="Q14" s="39">
        <f t="shared" si="12"/>
        <v>108862.1</v>
      </c>
      <c r="R14" s="46">
        <v>1.3</v>
      </c>
      <c r="S14" s="8">
        <f t="shared" si="13"/>
        <v>141520.73000000001</v>
      </c>
      <c r="T14" s="55">
        <f>I14*S14</f>
        <v>2122810.9500000002</v>
      </c>
    </row>
    <row r="15" spans="1:21" x14ac:dyDescent="0.25">
      <c r="A15" s="6" t="s">
        <v>43</v>
      </c>
      <c r="B15" s="66" t="s">
        <v>14</v>
      </c>
      <c r="C15" s="41"/>
      <c r="D15" s="10"/>
      <c r="E15" s="10">
        <v>142818.78</v>
      </c>
      <c r="F15" s="10">
        <v>20343.23</v>
      </c>
      <c r="G15" s="16">
        <f t="shared" si="7"/>
        <v>0</v>
      </c>
      <c r="H15" s="10">
        <f t="shared" si="8"/>
        <v>0</v>
      </c>
      <c r="I15" s="106">
        <v>18</v>
      </c>
      <c r="J15" s="10">
        <f>F15*I15</f>
        <v>366178.14</v>
      </c>
      <c r="K15" s="29">
        <f>G4</f>
        <v>0.5779184027245674</v>
      </c>
      <c r="L15" s="10">
        <f t="shared" si="9"/>
        <v>11756.726987858501</v>
      </c>
      <c r="M15" s="57">
        <f t="shared" si="10"/>
        <v>211621.08578145303</v>
      </c>
      <c r="N15" s="41">
        <f t="shared" si="11"/>
        <v>366178.14</v>
      </c>
      <c r="O15" s="48">
        <f>F15*O17</f>
        <v>-72839.117658237024</v>
      </c>
      <c r="P15" s="10">
        <f>O15*I15</f>
        <v>-1311104.1178482664</v>
      </c>
      <c r="Q15" s="41">
        <f t="shared" si="12"/>
        <v>20343.23</v>
      </c>
      <c r="R15" s="48">
        <v>1.3</v>
      </c>
      <c r="S15" s="10">
        <f t="shared" si="13"/>
        <v>26446.199000000001</v>
      </c>
      <c r="T15" s="57">
        <f>S15*I15</f>
        <v>476031.58199999999</v>
      </c>
    </row>
    <row r="16" spans="1:21" x14ac:dyDescent="0.25">
      <c r="A16" s="86" t="s">
        <v>18</v>
      </c>
      <c r="B16" s="87"/>
      <c r="C16" s="43"/>
      <c r="D16" s="12"/>
      <c r="E16" s="12">
        <v>114735.67</v>
      </c>
      <c r="F16" s="12">
        <f>E16</f>
        <v>114735.67</v>
      </c>
      <c r="G16" s="18">
        <f t="shared" si="7"/>
        <v>0</v>
      </c>
      <c r="H16" s="12">
        <f t="shared" si="8"/>
        <v>0</v>
      </c>
      <c r="I16" s="107">
        <v>308</v>
      </c>
      <c r="J16" s="12">
        <f>F16*I16</f>
        <v>35338586.359999999</v>
      </c>
      <c r="K16" s="31">
        <f>(C17-M11-M12-M13-M14-M15)/J16</f>
        <v>0.25710483142907592</v>
      </c>
      <c r="L16" s="12">
        <f t="shared" si="9"/>
        <v>29499.095094252083</v>
      </c>
      <c r="M16" s="59">
        <f t="shared" si="10"/>
        <v>9085721.2890296411</v>
      </c>
      <c r="N16" s="43">
        <f t="shared" si="11"/>
        <v>35338586.359999999</v>
      </c>
      <c r="O16" s="50">
        <f>F16</f>
        <v>114735.67</v>
      </c>
      <c r="P16" s="12">
        <f>I16*F16</f>
        <v>35338586.359999999</v>
      </c>
      <c r="Q16" s="43">
        <f t="shared" si="12"/>
        <v>114735.67</v>
      </c>
      <c r="R16" s="79">
        <f>(C17-T11-T12-T13-T14-T15)/P16</f>
        <v>0.10296826454605244</v>
      </c>
      <c r="S16" s="12">
        <f t="shared" si="13"/>
        <v>11814.132821428573</v>
      </c>
      <c r="T16" s="59">
        <f>I16*S16</f>
        <v>3638752.9090000005</v>
      </c>
      <c r="U16" s="61" t="s">
        <v>42</v>
      </c>
    </row>
    <row r="17" spans="1:20" s="20" customFormat="1" ht="14.25" x14ac:dyDescent="0.2">
      <c r="A17" s="88" t="s">
        <v>21</v>
      </c>
      <c r="B17" s="89"/>
      <c r="C17" s="44">
        <v>12082500</v>
      </c>
      <c r="D17" s="19"/>
      <c r="E17" s="19"/>
      <c r="F17" s="19"/>
      <c r="G17" s="19"/>
      <c r="H17" s="19"/>
      <c r="I17" s="23">
        <f>SUM(I11:I16)</f>
        <v>434</v>
      </c>
      <c r="J17" s="19">
        <f>SUM(J11:J16)</f>
        <v>37704460.581409</v>
      </c>
      <c r="K17" s="19"/>
      <c r="L17" s="19"/>
      <c r="M17" s="60">
        <f>SUM(M11:M16)</f>
        <v>12082500</v>
      </c>
      <c r="N17" s="44">
        <f>SUM(N11:N16)</f>
        <v>41833776.43</v>
      </c>
      <c r="O17" s="51">
        <f>(C17-N16)/(N17-N16)</f>
        <v>-3.5805089780844548</v>
      </c>
      <c r="P17" s="19">
        <f>SUM(P11:P16)</f>
        <v>12082500</v>
      </c>
      <c r="Q17" s="44">
        <f>Q16</f>
        <v>114735.67</v>
      </c>
      <c r="R17" s="77">
        <v>7.832712E-2</v>
      </c>
      <c r="S17" s="19">
        <f>Q17*R17*I16</f>
        <v>2767969.6944500832</v>
      </c>
      <c r="T17" s="60">
        <f>SUM(T11:T16)</f>
        <v>12082500</v>
      </c>
    </row>
    <row r="20" spans="1:20" ht="15.75" x14ac:dyDescent="0.25">
      <c r="C20" s="95" t="s">
        <v>41</v>
      </c>
      <c r="D20" s="96"/>
      <c r="E20" s="96"/>
      <c r="F20" s="96"/>
      <c r="G20" s="96"/>
      <c r="H20" s="96"/>
      <c r="I20" s="96"/>
      <c r="J20" s="96"/>
      <c r="K20" s="96"/>
      <c r="L20" s="96"/>
      <c r="M20" s="97"/>
    </row>
    <row r="21" spans="1:20" ht="60" x14ac:dyDescent="0.25">
      <c r="A21" s="3" t="s">
        <v>0</v>
      </c>
      <c r="B21" s="62" t="s">
        <v>1</v>
      </c>
      <c r="C21" s="68" t="s">
        <v>2</v>
      </c>
      <c r="D21" s="3" t="s">
        <v>3</v>
      </c>
      <c r="E21" s="3" t="s">
        <v>4</v>
      </c>
      <c r="F21" s="3" t="s">
        <v>5</v>
      </c>
      <c r="G21" s="3" t="s">
        <v>6</v>
      </c>
      <c r="H21" s="3" t="s">
        <v>7</v>
      </c>
      <c r="I21" s="4" t="s">
        <v>10</v>
      </c>
      <c r="J21" s="4" t="s">
        <v>11</v>
      </c>
      <c r="K21" s="24" t="s">
        <v>22</v>
      </c>
      <c r="L21" s="4" t="s">
        <v>23</v>
      </c>
      <c r="M21" s="52" t="s">
        <v>25</v>
      </c>
    </row>
    <row r="22" spans="1:20" x14ac:dyDescent="0.25">
      <c r="A22" s="5">
        <v>1</v>
      </c>
      <c r="B22" s="35">
        <v>2</v>
      </c>
      <c r="C22" s="37">
        <v>3</v>
      </c>
      <c r="D22" s="5">
        <v>4</v>
      </c>
      <c r="E22" s="5">
        <v>5</v>
      </c>
      <c r="F22" s="5">
        <v>6</v>
      </c>
      <c r="G22" s="5" t="s">
        <v>8</v>
      </c>
      <c r="H22" s="5" t="s">
        <v>9</v>
      </c>
      <c r="I22" s="5">
        <v>9</v>
      </c>
      <c r="J22" s="5" t="s">
        <v>12</v>
      </c>
      <c r="K22" s="25">
        <v>11</v>
      </c>
      <c r="L22" s="5" t="s">
        <v>24</v>
      </c>
      <c r="M22" s="53" t="s">
        <v>26</v>
      </c>
    </row>
    <row r="23" spans="1:20" x14ac:dyDescent="0.25">
      <c r="A23" s="90" t="s">
        <v>13</v>
      </c>
      <c r="B23" s="63" t="s">
        <v>14</v>
      </c>
      <c r="C23" s="38">
        <v>25968.41</v>
      </c>
      <c r="D23" s="7">
        <f>C23*72.03/100</f>
        <v>18705.045723000003</v>
      </c>
      <c r="E23" s="7">
        <v>249459.49</v>
      </c>
      <c r="F23" s="7">
        <v>32366.240000000002</v>
      </c>
      <c r="G23" s="13">
        <f>D23/F23</f>
        <v>0.5779184027245674</v>
      </c>
      <c r="H23" s="7">
        <f t="shared" ref="H23:H28" si="14">F23*G23</f>
        <v>18705.045723000003</v>
      </c>
      <c r="I23" s="103">
        <v>53</v>
      </c>
      <c r="J23" s="7">
        <f>H23*I23</f>
        <v>991367.42331900017</v>
      </c>
      <c r="K23" s="26">
        <f>G23</f>
        <v>0.5779184027245674</v>
      </c>
      <c r="L23" s="7">
        <f t="shared" ref="L23:L28" si="15">F23*K23</f>
        <v>18705.045723000003</v>
      </c>
      <c r="M23" s="54">
        <f t="shared" ref="M23:M28" si="16">I23*L23</f>
        <v>991367.42331900017</v>
      </c>
    </row>
    <row r="24" spans="1:20" x14ac:dyDescent="0.25">
      <c r="A24" s="91"/>
      <c r="B24" s="64" t="s">
        <v>15</v>
      </c>
      <c r="C24" s="39">
        <v>62899.02</v>
      </c>
      <c r="D24" s="8">
        <f>C24*63.57/100</f>
        <v>39984.907013999997</v>
      </c>
      <c r="E24" s="8">
        <v>917987.16</v>
      </c>
      <c r="F24" s="8">
        <v>143123.79999999999</v>
      </c>
      <c r="G24" s="14">
        <f>D24/F24</f>
        <v>0.2793728716956928</v>
      </c>
      <c r="H24" s="8">
        <f t="shared" si="14"/>
        <v>39984.907013999997</v>
      </c>
      <c r="I24" s="104">
        <v>35</v>
      </c>
      <c r="J24" s="8">
        <f>H24*I24</f>
        <v>1399471.7454899999</v>
      </c>
      <c r="K24" s="27">
        <f>G33</f>
        <v>0.33611462196301772</v>
      </c>
      <c r="L24" s="8">
        <f t="shared" si="15"/>
        <v>48106.001930910556</v>
      </c>
      <c r="M24" s="55">
        <f t="shared" si="16"/>
        <v>1683710.0675818694</v>
      </c>
    </row>
    <row r="25" spans="1:20" x14ac:dyDescent="0.25">
      <c r="A25" s="92"/>
      <c r="B25" s="65" t="s">
        <v>16</v>
      </c>
      <c r="C25" s="40">
        <v>146214.26</v>
      </c>
      <c r="D25" s="9">
        <f>C25*39.33/100</f>
        <v>57506.068458000002</v>
      </c>
      <c r="E25" s="9">
        <v>1283821.24</v>
      </c>
      <c r="F25" s="9">
        <v>363668.52</v>
      </c>
      <c r="G25" s="15">
        <f>D25/F25</f>
        <v>0.1581277050265445</v>
      </c>
      <c r="H25" s="9">
        <f t="shared" si="14"/>
        <v>57506.068458000002</v>
      </c>
      <c r="I25" s="105">
        <v>2</v>
      </c>
      <c r="J25" s="9">
        <f>H25*I25</f>
        <v>115012.136916</v>
      </c>
      <c r="K25" s="28">
        <f>G25</f>
        <v>0.1581277050265445</v>
      </c>
      <c r="L25" s="9">
        <f t="shared" si="15"/>
        <v>57506.068458000002</v>
      </c>
      <c r="M25" s="56">
        <f t="shared" si="16"/>
        <v>115012.136916</v>
      </c>
    </row>
    <row r="26" spans="1:20" x14ac:dyDescent="0.25">
      <c r="A26" s="93" t="s">
        <v>17</v>
      </c>
      <c r="B26" s="66" t="s">
        <v>14</v>
      </c>
      <c r="C26" s="41"/>
      <c r="D26" s="10"/>
      <c r="E26" s="10">
        <v>177368.38</v>
      </c>
      <c r="F26" s="10">
        <v>24047.49</v>
      </c>
      <c r="G26" s="16">
        <v>0</v>
      </c>
      <c r="H26" s="10">
        <f t="shared" si="14"/>
        <v>0</v>
      </c>
      <c r="I26" s="106">
        <v>22</v>
      </c>
      <c r="J26" s="10">
        <f>F26*I26</f>
        <v>529044.78</v>
      </c>
      <c r="K26" s="70">
        <f>K29</f>
        <v>0.50880683159453177</v>
      </c>
      <c r="L26" s="73">
        <f t="shared" si="15"/>
        <v>12235.527194701188</v>
      </c>
      <c r="M26" s="57">
        <f t="shared" si="16"/>
        <v>269181.59828342614</v>
      </c>
    </row>
    <row r="27" spans="1:20" x14ac:dyDescent="0.25">
      <c r="A27" s="94"/>
      <c r="B27" s="67" t="s">
        <v>15</v>
      </c>
      <c r="C27" s="42"/>
      <c r="D27" s="11"/>
      <c r="E27" s="11">
        <v>742175.94</v>
      </c>
      <c r="F27" s="11">
        <v>122324.41</v>
      </c>
      <c r="G27" s="17">
        <v>0</v>
      </c>
      <c r="H27" s="11">
        <f t="shared" si="14"/>
        <v>0</v>
      </c>
      <c r="I27" s="22">
        <v>15</v>
      </c>
      <c r="J27" s="11">
        <f>F27*I27</f>
        <v>1834866.1500000001</v>
      </c>
      <c r="K27" s="71">
        <f>K29</f>
        <v>0.50880683159453177</v>
      </c>
      <c r="L27" s="74">
        <f t="shared" si="15"/>
        <v>62239.495478770463</v>
      </c>
      <c r="M27" s="58">
        <f t="shared" si="16"/>
        <v>933592.43218155694</v>
      </c>
    </row>
    <row r="28" spans="1:20" x14ac:dyDescent="0.25">
      <c r="A28" s="86" t="s">
        <v>18</v>
      </c>
      <c r="B28" s="87"/>
      <c r="C28" s="43"/>
      <c r="D28" s="12"/>
      <c r="E28" s="12">
        <v>102372.11</v>
      </c>
      <c r="F28" s="12">
        <v>7899.96</v>
      </c>
      <c r="G28" s="18">
        <v>0</v>
      </c>
      <c r="H28" s="12">
        <f t="shared" si="14"/>
        <v>0</v>
      </c>
      <c r="I28" s="107">
        <v>53</v>
      </c>
      <c r="J28" s="12">
        <f>F28*I28</f>
        <v>418697.88</v>
      </c>
      <c r="K28" s="72">
        <f>K29</f>
        <v>0.50880683159453177</v>
      </c>
      <c r="L28" s="75">
        <f t="shared" si="15"/>
        <v>4019.5536173235373</v>
      </c>
      <c r="M28" s="59">
        <f t="shared" si="16"/>
        <v>213036.34171814748</v>
      </c>
    </row>
    <row r="29" spans="1:20" x14ac:dyDescent="0.25">
      <c r="A29" s="88" t="s">
        <v>21</v>
      </c>
      <c r="B29" s="89"/>
      <c r="C29" s="44">
        <v>4205900</v>
      </c>
      <c r="D29" s="19"/>
      <c r="E29" s="19"/>
      <c r="F29" s="19"/>
      <c r="G29" s="21"/>
      <c r="H29" s="19"/>
      <c r="I29" s="23">
        <f>SUM(I23:I28)</f>
        <v>180</v>
      </c>
      <c r="J29" s="19">
        <f>SUM(J23:J28)</f>
        <v>5288460.1157250004</v>
      </c>
      <c r="K29" s="69">
        <f>(C29-M23-M24-M25)/(J26+J27+J28)</f>
        <v>0.50880683159453177</v>
      </c>
      <c r="L29" s="19"/>
      <c r="M29" s="60">
        <f>SUM(M23:M28)</f>
        <v>4205900</v>
      </c>
    </row>
    <row r="30" spans="1:20" x14ac:dyDescent="0.25">
      <c r="A30" s="90" t="s">
        <v>19</v>
      </c>
      <c r="B30" s="63" t="s">
        <v>14</v>
      </c>
      <c r="C30" s="38">
        <v>19225.490000000002</v>
      </c>
      <c r="D30" s="7">
        <f>C30*76.87/100</f>
        <v>14778.634163000002</v>
      </c>
      <c r="E30" s="7">
        <v>712262.64</v>
      </c>
      <c r="F30" s="7">
        <v>42205.57</v>
      </c>
      <c r="G30" s="13">
        <f t="shared" ref="G30:G35" si="17">D30/F30</f>
        <v>0.35015838343138128</v>
      </c>
      <c r="H30" s="7">
        <f t="shared" ref="H30:H35" si="18">F30*G30</f>
        <v>14778.634163000002</v>
      </c>
      <c r="I30" s="103">
        <v>53</v>
      </c>
      <c r="J30" s="7">
        <f>H30*I30</f>
        <v>783267.61063900008</v>
      </c>
      <c r="K30" s="26">
        <f>G23</f>
        <v>0.5779184027245674</v>
      </c>
      <c r="L30" s="7">
        <f t="shared" ref="L30:L35" si="19">F30*K30</f>
        <v>24391.375600479922</v>
      </c>
      <c r="M30" s="54">
        <f t="shared" ref="M30:M35" si="20">I30*L30</f>
        <v>1292742.9068254358</v>
      </c>
    </row>
    <row r="31" spans="1:20" x14ac:dyDescent="0.25">
      <c r="A31" s="92"/>
      <c r="B31" s="64" t="s">
        <v>15</v>
      </c>
      <c r="C31" s="39">
        <v>68320.75</v>
      </c>
      <c r="D31" s="8">
        <f>C31*45.46/100</f>
        <v>31058.612949999999</v>
      </c>
      <c r="E31" s="8">
        <v>1463422.45</v>
      </c>
      <c r="F31" s="8">
        <v>135823.79999999999</v>
      </c>
      <c r="G31" s="14">
        <f t="shared" si="17"/>
        <v>0.22866841415127542</v>
      </c>
      <c r="H31" s="8">
        <f t="shared" si="18"/>
        <v>31058.612949999999</v>
      </c>
      <c r="I31" s="104">
        <v>11</v>
      </c>
      <c r="J31" s="8">
        <f>H31*I31</f>
        <v>341644.74244999996</v>
      </c>
      <c r="K31" s="27">
        <f>G33</f>
        <v>0.33611462196301772</v>
      </c>
      <c r="L31" s="8">
        <f t="shared" si="19"/>
        <v>45652.365190580524</v>
      </c>
      <c r="M31" s="55">
        <f t="shared" si="20"/>
        <v>502176.01709638577</v>
      </c>
    </row>
    <row r="32" spans="1:20" x14ac:dyDescent="0.25">
      <c r="A32" s="90" t="s">
        <v>20</v>
      </c>
      <c r="B32" s="63" t="s">
        <v>14</v>
      </c>
      <c r="C32" s="38">
        <v>14979.49</v>
      </c>
      <c r="D32" s="7">
        <f>C32*75.1/100</f>
        <v>11249.596989999998</v>
      </c>
      <c r="E32" s="7">
        <v>182592.88</v>
      </c>
      <c r="F32" s="7">
        <v>26315.48</v>
      </c>
      <c r="G32" s="13">
        <f t="shared" si="17"/>
        <v>0.42748971289902366</v>
      </c>
      <c r="H32" s="7">
        <f t="shared" si="18"/>
        <v>11249.596989999998</v>
      </c>
      <c r="I32" s="103">
        <v>29</v>
      </c>
      <c r="J32" s="7">
        <f>H32*I32</f>
        <v>326238.31270999997</v>
      </c>
      <c r="K32" s="26">
        <f>G23</f>
        <v>0.5779184027245674</v>
      </c>
      <c r="L32" s="7">
        <f t="shared" si="19"/>
        <v>15208.200168530298</v>
      </c>
      <c r="M32" s="54">
        <f t="shared" si="20"/>
        <v>441037.80488737865</v>
      </c>
    </row>
    <row r="33" spans="1:13" x14ac:dyDescent="0.25">
      <c r="A33" s="92"/>
      <c r="B33" s="64" t="s">
        <v>15</v>
      </c>
      <c r="C33" s="39">
        <v>38978.57</v>
      </c>
      <c r="D33" s="8">
        <f>C33*93.82/100</f>
        <v>36569.694373999999</v>
      </c>
      <c r="E33" s="8">
        <v>757138.83</v>
      </c>
      <c r="F33" s="8">
        <v>108801.26</v>
      </c>
      <c r="G33" s="14">
        <f t="shared" si="17"/>
        <v>0.33611462196301772</v>
      </c>
      <c r="H33" s="8">
        <f t="shared" si="18"/>
        <v>36569.694373999999</v>
      </c>
      <c r="I33" s="104">
        <v>15</v>
      </c>
      <c r="J33" s="8">
        <f>H33*I33</f>
        <v>548545.41561000003</v>
      </c>
      <c r="K33" s="27">
        <f>G33</f>
        <v>0.33611462196301772</v>
      </c>
      <c r="L33" s="8">
        <f t="shared" si="19"/>
        <v>36569.694373999999</v>
      </c>
      <c r="M33" s="55">
        <f t="shared" si="20"/>
        <v>548545.41561000003</v>
      </c>
    </row>
    <row r="34" spans="1:13" x14ac:dyDescent="0.25">
      <c r="A34" s="6" t="s">
        <v>43</v>
      </c>
      <c r="B34" s="66" t="s">
        <v>14</v>
      </c>
      <c r="C34" s="41"/>
      <c r="D34" s="10"/>
      <c r="E34" s="10">
        <v>142818.78</v>
      </c>
      <c r="F34" s="10">
        <v>24297.02</v>
      </c>
      <c r="G34" s="16">
        <f t="shared" si="17"/>
        <v>0</v>
      </c>
      <c r="H34" s="10">
        <f t="shared" si="18"/>
        <v>0</v>
      </c>
      <c r="I34" s="106">
        <v>18</v>
      </c>
      <c r="J34" s="10">
        <f>F34*I34</f>
        <v>437346.36</v>
      </c>
      <c r="K34" s="70">
        <f>K36</f>
        <v>2.5033472802083465</v>
      </c>
      <c r="L34" s="73">
        <f t="shared" si="19"/>
        <v>60823.878934167798</v>
      </c>
      <c r="M34" s="57">
        <f t="shared" si="20"/>
        <v>1094829.8208150205</v>
      </c>
    </row>
    <row r="35" spans="1:13" x14ac:dyDescent="0.25">
      <c r="A35" s="86" t="s">
        <v>18</v>
      </c>
      <c r="B35" s="87"/>
      <c r="C35" s="43"/>
      <c r="D35" s="12"/>
      <c r="E35" s="12">
        <v>255159.35</v>
      </c>
      <c r="F35" s="12">
        <v>10639.22</v>
      </c>
      <c r="G35" s="18">
        <f t="shared" si="17"/>
        <v>0</v>
      </c>
      <c r="H35" s="12">
        <f t="shared" si="18"/>
        <v>0</v>
      </c>
      <c r="I35" s="107">
        <v>308</v>
      </c>
      <c r="J35" s="12">
        <f>F35*I35</f>
        <v>3276879.76</v>
      </c>
      <c r="K35" s="72">
        <f>K36</f>
        <v>2.5033472802083465</v>
      </c>
      <c r="L35" s="75">
        <f t="shared" si="19"/>
        <v>26633.662450538242</v>
      </c>
      <c r="M35" s="59">
        <f t="shared" si="20"/>
        <v>8203168.034765779</v>
      </c>
    </row>
    <row r="36" spans="1:13" x14ac:dyDescent="0.25">
      <c r="A36" s="88" t="s">
        <v>21</v>
      </c>
      <c r="B36" s="89"/>
      <c r="C36" s="44">
        <v>12082500</v>
      </c>
      <c r="D36" s="19"/>
      <c r="E36" s="19"/>
      <c r="F36" s="19"/>
      <c r="G36" s="19"/>
      <c r="H36" s="19"/>
      <c r="I36" s="23">
        <f>SUM(I30:I35)</f>
        <v>434</v>
      </c>
      <c r="J36" s="19">
        <f>SUM(J30:J35)</f>
        <v>5713922.201409</v>
      </c>
      <c r="K36" s="69">
        <f>(C36-M30-M31-M32-M33)/(J34+J35)</f>
        <v>2.5033472802083465</v>
      </c>
      <c r="L36" s="19"/>
      <c r="M36" s="60">
        <f>SUM(M30:M35)</f>
        <v>12082500</v>
      </c>
    </row>
  </sheetData>
  <mergeCells count="20">
    <mergeCell ref="C20:M20"/>
    <mergeCell ref="C1:M1"/>
    <mergeCell ref="N1:P1"/>
    <mergeCell ref="Q1:T1"/>
    <mergeCell ref="A4:A6"/>
    <mergeCell ref="A7:A8"/>
    <mergeCell ref="A9:B9"/>
    <mergeCell ref="A10:B10"/>
    <mergeCell ref="A11:A12"/>
    <mergeCell ref="A13:A14"/>
    <mergeCell ref="A16:B16"/>
    <mergeCell ref="A17:B17"/>
    <mergeCell ref="A35:B35"/>
    <mergeCell ref="A36:B36"/>
    <mergeCell ref="A23:A25"/>
    <mergeCell ref="A26:A27"/>
    <mergeCell ref="A28:B28"/>
    <mergeCell ref="A29:B29"/>
    <mergeCell ref="A30:A31"/>
    <mergeCell ref="A32:A3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tabSelected="1" topLeftCell="M4" zoomScale="90" zoomScaleNormal="90" workbookViewId="0">
      <selection activeCell="N25" sqref="N25"/>
    </sheetView>
  </sheetViews>
  <sheetFormatPr defaultRowHeight="15" x14ac:dyDescent="0.25"/>
  <cols>
    <col min="1" max="1" width="14" style="1" customWidth="1"/>
    <col min="2" max="2" width="9" style="1" customWidth="1"/>
    <col min="3" max="3" width="13.85546875" style="1" customWidth="1"/>
    <col min="4" max="4" width="10.7109375" style="1" customWidth="1"/>
    <col min="5" max="5" width="14.28515625" style="1" customWidth="1"/>
    <col min="6" max="7" width="10.7109375" style="1" customWidth="1"/>
    <col min="8" max="8" width="12.5703125" style="1" customWidth="1"/>
    <col min="9" max="9" width="10.7109375" style="1" customWidth="1"/>
    <col min="10" max="10" width="14.85546875" style="1" customWidth="1"/>
    <col min="11" max="11" width="13.42578125" style="1" customWidth="1"/>
    <col min="12" max="12" width="13" style="1" customWidth="1"/>
    <col min="13" max="13" width="15" style="1" customWidth="1"/>
    <col min="14" max="14" width="18.7109375" style="1" customWidth="1"/>
    <col min="15" max="15" width="13.7109375" style="1" customWidth="1"/>
    <col min="16" max="16" width="18.7109375" style="1" customWidth="1"/>
    <col min="17" max="17" width="12" style="1" customWidth="1"/>
    <col min="18" max="18" width="13.85546875" style="1" customWidth="1"/>
    <col min="19" max="19" width="15" style="1" customWidth="1"/>
    <col min="20" max="20" width="14.42578125" style="1" customWidth="1"/>
    <col min="21" max="16384" width="9.140625" style="1"/>
  </cols>
  <sheetData>
    <row r="1" spans="1:21" ht="32.25" customHeight="1" x14ac:dyDescent="0.25">
      <c r="C1" s="95" t="s">
        <v>27</v>
      </c>
      <c r="D1" s="96"/>
      <c r="E1" s="96"/>
      <c r="F1" s="96"/>
      <c r="G1" s="96"/>
      <c r="H1" s="96"/>
      <c r="I1" s="96"/>
      <c r="J1" s="96"/>
      <c r="K1" s="96"/>
      <c r="L1" s="96"/>
      <c r="M1" s="97"/>
      <c r="N1" s="98" t="s">
        <v>30</v>
      </c>
      <c r="O1" s="99"/>
      <c r="P1" s="99"/>
      <c r="Q1" s="100" t="s">
        <v>34</v>
      </c>
      <c r="R1" s="101"/>
      <c r="S1" s="101"/>
      <c r="T1" s="102"/>
    </row>
    <row r="2" spans="1:21" ht="60" x14ac:dyDescent="0.25">
      <c r="A2" s="3" t="s">
        <v>0</v>
      </c>
      <c r="B2" s="62" t="s">
        <v>1</v>
      </c>
      <c r="C2" s="68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4" t="s">
        <v>10</v>
      </c>
      <c r="J2" s="4" t="s">
        <v>11</v>
      </c>
      <c r="K2" s="24" t="s">
        <v>22</v>
      </c>
      <c r="L2" s="4" t="s">
        <v>23</v>
      </c>
      <c r="M2" s="52" t="s">
        <v>25</v>
      </c>
      <c r="N2" s="36" t="s">
        <v>29</v>
      </c>
      <c r="O2" s="32" t="s">
        <v>31</v>
      </c>
      <c r="P2" s="4" t="s">
        <v>32</v>
      </c>
      <c r="Q2" s="3" t="s">
        <v>5</v>
      </c>
      <c r="R2" s="32" t="s">
        <v>38</v>
      </c>
      <c r="S2" s="4" t="s">
        <v>40</v>
      </c>
      <c r="T2" s="4" t="s">
        <v>39</v>
      </c>
    </row>
    <row r="3" spans="1:21" s="2" customFormat="1" x14ac:dyDescent="0.25">
      <c r="A3" s="5">
        <v>1</v>
      </c>
      <c r="B3" s="35">
        <v>2</v>
      </c>
      <c r="C3" s="37">
        <v>3</v>
      </c>
      <c r="D3" s="5">
        <v>4</v>
      </c>
      <c r="E3" s="5">
        <v>5</v>
      </c>
      <c r="F3" s="5">
        <v>6</v>
      </c>
      <c r="G3" s="5" t="s">
        <v>8</v>
      </c>
      <c r="H3" s="5" t="s">
        <v>9</v>
      </c>
      <c r="I3" s="5">
        <v>9</v>
      </c>
      <c r="J3" s="5" t="s">
        <v>12</v>
      </c>
      <c r="K3" s="25">
        <v>11</v>
      </c>
      <c r="L3" s="5" t="s">
        <v>24</v>
      </c>
      <c r="M3" s="53" t="s">
        <v>26</v>
      </c>
      <c r="N3" s="37" t="s">
        <v>28</v>
      </c>
      <c r="O3" s="33">
        <v>15</v>
      </c>
      <c r="P3" s="5" t="s">
        <v>33</v>
      </c>
      <c r="Q3" s="37" t="s">
        <v>35</v>
      </c>
      <c r="R3" s="33">
        <v>18</v>
      </c>
      <c r="S3" s="5" t="s">
        <v>37</v>
      </c>
      <c r="T3" s="53" t="s">
        <v>36</v>
      </c>
    </row>
    <row r="4" spans="1:21" ht="30" customHeight="1" x14ac:dyDescent="0.25">
      <c r="A4" s="90" t="s">
        <v>13</v>
      </c>
      <c r="B4" s="63" t="s">
        <v>14</v>
      </c>
      <c r="C4" s="38">
        <v>25968.41</v>
      </c>
      <c r="D4" s="7">
        <f>C4*72.03/100</f>
        <v>18705.045723000003</v>
      </c>
      <c r="E4" s="7">
        <v>249459.49</v>
      </c>
      <c r="F4" s="7">
        <v>32366.240000000002</v>
      </c>
      <c r="G4" s="13">
        <f t="shared" ref="G4:G9" si="0">D4/F4</f>
        <v>0.5779184027245674</v>
      </c>
      <c r="H4" s="7">
        <f t="shared" ref="H4:H9" si="1">F4*G4</f>
        <v>18705.045723000003</v>
      </c>
      <c r="I4" s="103">
        <v>53</v>
      </c>
      <c r="J4" s="7">
        <f>H4*I4</f>
        <v>991367.42331900017</v>
      </c>
      <c r="K4" s="26">
        <f>G4</f>
        <v>0.5779184027245674</v>
      </c>
      <c r="L4" s="7">
        <f t="shared" ref="L4:L9" si="2">F4*K4</f>
        <v>18705.045723000003</v>
      </c>
      <c r="M4" s="54">
        <f t="shared" ref="M4:M9" si="3">I4*L4</f>
        <v>991367.42331900017</v>
      </c>
      <c r="N4" s="38">
        <f t="shared" ref="N4:N9" si="4">F4*I4</f>
        <v>1715410.72</v>
      </c>
      <c r="O4" s="45">
        <f>F4*O10</f>
        <v>937.96414170093931</v>
      </c>
      <c r="P4" s="7">
        <f>O4*I4</f>
        <v>49712.099510149783</v>
      </c>
      <c r="Q4" s="38">
        <f t="shared" ref="Q4:Q9" si="5">F4</f>
        <v>32366.240000000002</v>
      </c>
      <c r="R4" s="45">
        <v>0.42</v>
      </c>
      <c r="S4" s="7">
        <f t="shared" ref="S4:S9" si="6">Q4*R4</f>
        <v>13593.8208</v>
      </c>
      <c r="T4" s="54">
        <f>S4*I4</f>
        <v>720472.5024</v>
      </c>
    </row>
    <row r="5" spans="1:21" x14ac:dyDescent="0.25">
      <c r="A5" s="91"/>
      <c r="B5" s="64" t="s">
        <v>15</v>
      </c>
      <c r="C5" s="39">
        <v>62899.02</v>
      </c>
      <c r="D5" s="8">
        <f>C5*63.57/100</f>
        <v>39984.907013999997</v>
      </c>
      <c r="E5" s="8">
        <v>917987.16</v>
      </c>
      <c r="F5" s="8">
        <v>143123.79999999999</v>
      </c>
      <c r="G5" s="14">
        <f t="shared" si="0"/>
        <v>0.2793728716956928</v>
      </c>
      <c r="H5" s="8">
        <f t="shared" si="1"/>
        <v>39984.907013999997</v>
      </c>
      <c r="I5" s="104">
        <v>35</v>
      </c>
      <c r="J5" s="8">
        <f>H5*I5</f>
        <v>1399471.7454899999</v>
      </c>
      <c r="K5" s="27">
        <f>G14</f>
        <v>0.33592677684887573</v>
      </c>
      <c r="L5" s="8">
        <f t="shared" si="2"/>
        <v>48079.116824363118</v>
      </c>
      <c r="M5" s="55">
        <f t="shared" si="3"/>
        <v>1682769.0888527092</v>
      </c>
      <c r="N5" s="39">
        <f t="shared" si="4"/>
        <v>5009333</v>
      </c>
      <c r="O5" s="46">
        <f>F5*O10</f>
        <v>4147.6857436630535</v>
      </c>
      <c r="P5" s="8">
        <f>O5*I5</f>
        <v>145169.00102820687</v>
      </c>
      <c r="Q5" s="39">
        <f t="shared" si="5"/>
        <v>143123.79999999999</v>
      </c>
      <c r="R5" s="46">
        <v>0.42</v>
      </c>
      <c r="S5" s="8">
        <f t="shared" si="6"/>
        <v>60111.995999999992</v>
      </c>
      <c r="T5" s="55">
        <f>S5*I5</f>
        <v>2103919.86</v>
      </c>
    </row>
    <row r="6" spans="1:21" x14ac:dyDescent="0.25">
      <c r="A6" s="92"/>
      <c r="B6" s="65" t="s">
        <v>16</v>
      </c>
      <c r="C6" s="40">
        <v>146214.26</v>
      </c>
      <c r="D6" s="9">
        <f>C6*39.33/100</f>
        <v>57506.068458000002</v>
      </c>
      <c r="E6" s="9">
        <v>1283821.24</v>
      </c>
      <c r="F6" s="9">
        <v>363668.52</v>
      </c>
      <c r="G6" s="15">
        <f t="shared" si="0"/>
        <v>0.1581277050265445</v>
      </c>
      <c r="H6" s="9">
        <f t="shared" si="1"/>
        <v>57506.068458000002</v>
      </c>
      <c r="I6" s="105">
        <v>2</v>
      </c>
      <c r="J6" s="9">
        <f>H6*I6</f>
        <v>115012.136916</v>
      </c>
      <c r="K6" s="28">
        <f>G6</f>
        <v>0.1581277050265445</v>
      </c>
      <c r="L6" s="9">
        <f t="shared" si="2"/>
        <v>57506.068458000002</v>
      </c>
      <c r="M6" s="56">
        <f t="shared" si="3"/>
        <v>115012.136916</v>
      </c>
      <c r="N6" s="40">
        <f t="shared" si="4"/>
        <v>727337.04</v>
      </c>
      <c r="O6" s="47">
        <f>F6*O10</f>
        <v>10539.007040220022</v>
      </c>
      <c r="P6" s="9">
        <f>O6*I6</f>
        <v>21078.014080440043</v>
      </c>
      <c r="Q6" s="40">
        <f t="shared" si="5"/>
        <v>363668.52</v>
      </c>
      <c r="R6" s="47">
        <v>0.42</v>
      </c>
      <c r="S6" s="9">
        <f t="shared" si="6"/>
        <v>152740.77840000001</v>
      </c>
      <c r="T6" s="56">
        <f>I6*S6</f>
        <v>305481.55680000002</v>
      </c>
    </row>
    <row r="7" spans="1:21" x14ac:dyDescent="0.25">
      <c r="A7" s="93" t="s">
        <v>17</v>
      </c>
      <c r="B7" s="66" t="s">
        <v>14</v>
      </c>
      <c r="C7" s="41"/>
      <c r="D7" s="10"/>
      <c r="E7" s="10">
        <v>177368.38</v>
      </c>
      <c r="F7" s="10">
        <v>24047.49</v>
      </c>
      <c r="G7" s="16">
        <f t="shared" si="0"/>
        <v>0</v>
      </c>
      <c r="H7" s="10">
        <f t="shared" si="1"/>
        <v>0</v>
      </c>
      <c r="I7" s="106">
        <v>22</v>
      </c>
      <c r="J7" s="10">
        <f>F7*I7</f>
        <v>529044.78</v>
      </c>
      <c r="K7" s="29">
        <f>G4</f>
        <v>0.5779184027245674</v>
      </c>
      <c r="L7" s="10">
        <f t="shared" si="2"/>
        <v>13897.487010335008</v>
      </c>
      <c r="M7" s="57">
        <f t="shared" si="3"/>
        <v>305744.71422737016</v>
      </c>
      <c r="N7" s="41">
        <f t="shared" si="4"/>
        <v>529044.78</v>
      </c>
      <c r="O7" s="48">
        <f>F7*O10</f>
        <v>696.8892067139069</v>
      </c>
      <c r="P7" s="10">
        <f>O7*I7</f>
        <v>15331.562547705951</v>
      </c>
      <c r="Q7" s="41">
        <f t="shared" si="5"/>
        <v>24047.49</v>
      </c>
      <c r="R7" s="48">
        <v>0.42</v>
      </c>
      <c r="S7" s="10">
        <f t="shared" si="6"/>
        <v>10099.9458</v>
      </c>
      <c r="T7" s="57">
        <f>I7*S7</f>
        <v>222198.8076</v>
      </c>
    </row>
    <row r="8" spans="1:21" x14ac:dyDescent="0.25">
      <c r="A8" s="94"/>
      <c r="B8" s="67" t="s">
        <v>15</v>
      </c>
      <c r="C8" s="42"/>
      <c r="D8" s="11"/>
      <c r="E8" s="11">
        <v>742175.94</v>
      </c>
      <c r="F8" s="11">
        <v>122324.41</v>
      </c>
      <c r="G8" s="17">
        <f t="shared" si="0"/>
        <v>0</v>
      </c>
      <c r="H8" s="11">
        <f t="shared" si="1"/>
        <v>0</v>
      </c>
      <c r="I8" s="22">
        <v>15</v>
      </c>
      <c r="J8" s="11">
        <f>F8*I8</f>
        <v>1834866.1500000001</v>
      </c>
      <c r="K8" s="30">
        <f>G14</f>
        <v>0.33592677684887573</v>
      </c>
      <c r="L8" s="11">
        <f t="shared" si="2"/>
        <v>41092.044781240387</v>
      </c>
      <c r="M8" s="58">
        <f t="shared" si="3"/>
        <v>616380.67171860579</v>
      </c>
      <c r="N8" s="42">
        <f t="shared" si="4"/>
        <v>1834866.1500000001</v>
      </c>
      <c r="O8" s="49">
        <f>F8*O10</f>
        <v>3544.9255222331599</v>
      </c>
      <c r="P8" s="11">
        <f>O8*I8</f>
        <v>53173.882833497395</v>
      </c>
      <c r="Q8" s="42">
        <f t="shared" si="5"/>
        <v>122324.41</v>
      </c>
      <c r="R8" s="49">
        <v>0.42</v>
      </c>
      <c r="S8" s="11">
        <f t="shared" si="6"/>
        <v>51376.252200000003</v>
      </c>
      <c r="T8" s="58">
        <f>I8*S8</f>
        <v>770643.78300000005</v>
      </c>
    </row>
    <row r="9" spans="1:21" x14ac:dyDescent="0.25">
      <c r="A9" s="86" t="s">
        <v>18</v>
      </c>
      <c r="B9" s="87"/>
      <c r="C9" s="43"/>
      <c r="D9" s="12"/>
      <c r="E9" s="12">
        <v>72470.48</v>
      </c>
      <c r="F9" s="12">
        <f>E9</f>
        <v>72470.48</v>
      </c>
      <c r="G9" s="18">
        <f t="shared" si="0"/>
        <v>0</v>
      </c>
      <c r="H9" s="12">
        <f t="shared" si="1"/>
        <v>0</v>
      </c>
      <c r="I9" s="107">
        <v>53</v>
      </c>
      <c r="J9" s="12">
        <f>F9*I9</f>
        <v>3840935.44</v>
      </c>
      <c r="K9" s="31">
        <f>(C10-M4-M5-M6-M7-M8)/J9</f>
        <v>0.10781903820969056</v>
      </c>
      <c r="L9" s="12">
        <f t="shared" si="2"/>
        <v>7813.6974521946149</v>
      </c>
      <c r="M9" s="59">
        <f t="shared" si="3"/>
        <v>414125.96496631461</v>
      </c>
      <c r="N9" s="43">
        <f t="shared" si="4"/>
        <v>3840935.44</v>
      </c>
      <c r="O9" s="50">
        <f>F9</f>
        <v>72470.48</v>
      </c>
      <c r="P9" s="12">
        <f>I9*F9</f>
        <v>3840935.44</v>
      </c>
      <c r="Q9" s="43">
        <f t="shared" si="5"/>
        <v>72470.48</v>
      </c>
      <c r="R9" s="80">
        <f>(C10-T4-T5-T6-T7-T8)/P9</f>
        <v>6.9865537755559981E-4</v>
      </c>
      <c r="S9" s="12">
        <f t="shared" si="6"/>
        <v>50.631890566035544</v>
      </c>
      <c r="T9" s="59">
        <f>I9*S9</f>
        <v>2683.4901999998838</v>
      </c>
      <c r="U9" s="61" t="s">
        <v>42</v>
      </c>
    </row>
    <row r="10" spans="1:21" s="20" customFormat="1" ht="14.25" x14ac:dyDescent="0.2">
      <c r="A10" s="88" t="s">
        <v>21</v>
      </c>
      <c r="B10" s="89"/>
      <c r="C10" s="44">
        <v>4125400</v>
      </c>
      <c r="D10" s="19"/>
      <c r="E10" s="19"/>
      <c r="F10" s="19"/>
      <c r="G10" s="21"/>
      <c r="H10" s="19"/>
      <c r="I10" s="23">
        <f>SUM(I4:I9)</f>
        <v>180</v>
      </c>
      <c r="J10" s="19">
        <f>SUM(J4:J9)</f>
        <v>8710697.675725</v>
      </c>
      <c r="K10" s="21"/>
      <c r="L10" s="19"/>
      <c r="M10" s="60">
        <f>SUM(M4:M9)</f>
        <v>4125400</v>
      </c>
      <c r="N10" s="44">
        <f>SUM(N4:N9)</f>
        <v>13656927.129999999</v>
      </c>
      <c r="O10" s="34">
        <f>(C10-N9)/(N10-N9)</f>
        <v>2.8979706685142891E-2</v>
      </c>
      <c r="P10" s="19">
        <f>SUM(P4:P9)</f>
        <v>4125400</v>
      </c>
      <c r="Q10" s="44">
        <f>Q9</f>
        <v>72470.48</v>
      </c>
      <c r="R10" s="81">
        <v>3.2566600000000001E-2</v>
      </c>
      <c r="S10" s="19">
        <f>Q10*R10*I9</f>
        <v>125086.20810030399</v>
      </c>
      <c r="T10" s="60">
        <f>SUM(T4:T9)</f>
        <v>4125400</v>
      </c>
    </row>
    <row r="11" spans="1:21" x14ac:dyDescent="0.25">
      <c r="A11" s="90" t="s">
        <v>19</v>
      </c>
      <c r="B11" s="63" t="s">
        <v>14</v>
      </c>
      <c r="C11" s="38">
        <v>19225.490000000002</v>
      </c>
      <c r="D11" s="7">
        <f>C11*76.87/100</f>
        <v>14778.634163000002</v>
      </c>
      <c r="E11" s="7">
        <v>712262.64</v>
      </c>
      <c r="F11" s="7">
        <v>42219.32</v>
      </c>
      <c r="G11" s="13">
        <f t="shared" ref="G11:G16" si="7">D11/F11</f>
        <v>0.35004434375068105</v>
      </c>
      <c r="H11" s="7">
        <f t="shared" ref="H11:H16" si="8">F11*G11</f>
        <v>14778.634163000004</v>
      </c>
      <c r="I11" s="103">
        <v>53</v>
      </c>
      <c r="J11" s="7">
        <f>H11*I11</f>
        <v>783267.6106390002</v>
      </c>
      <c r="K11" s="26">
        <f>G4</f>
        <v>0.5779184027245674</v>
      </c>
      <c r="L11" s="7">
        <f t="shared" ref="L11:L16" si="9">F11*K11</f>
        <v>24399.321978517382</v>
      </c>
      <c r="M11" s="54">
        <f t="shared" ref="M11:M16" si="10">I11*L11</f>
        <v>1293164.0648614212</v>
      </c>
      <c r="N11" s="38">
        <f t="shared" ref="N11:N16" si="11">F11*I11</f>
        <v>2237623.96</v>
      </c>
      <c r="O11" s="45">
        <f>F11*O17</f>
        <v>-151953.81520720842</v>
      </c>
      <c r="P11" s="7">
        <f>O11*I11</f>
        <v>-8053552.2059820462</v>
      </c>
      <c r="Q11" s="38">
        <f t="shared" ref="Q11:Q16" si="12">F11</f>
        <v>42219.32</v>
      </c>
      <c r="R11" s="45">
        <v>1.3</v>
      </c>
      <c r="S11" s="7">
        <f t="shared" ref="S11:S16" si="13">Q11*R11</f>
        <v>54885.116000000002</v>
      </c>
      <c r="T11" s="54">
        <f>S11*I11</f>
        <v>2908911.148</v>
      </c>
    </row>
    <row r="12" spans="1:21" x14ac:dyDescent="0.25">
      <c r="A12" s="92"/>
      <c r="B12" s="64" t="s">
        <v>15</v>
      </c>
      <c r="C12" s="39">
        <v>68320.75</v>
      </c>
      <c r="D12" s="8">
        <f>C12*45.46/100</f>
        <v>31058.612949999999</v>
      </c>
      <c r="E12" s="8">
        <v>1463422.45</v>
      </c>
      <c r="F12" s="8">
        <v>135900.79999999999</v>
      </c>
      <c r="G12" s="14">
        <f t="shared" si="7"/>
        <v>0.22853885297216794</v>
      </c>
      <c r="H12" s="8">
        <f t="shared" si="8"/>
        <v>31058.612949999999</v>
      </c>
      <c r="I12" s="104">
        <v>11</v>
      </c>
      <c r="J12" s="8">
        <f>H12*I12</f>
        <v>341644.74244999996</v>
      </c>
      <c r="K12" s="27">
        <f>G14</f>
        <v>0.33592677684887573</v>
      </c>
      <c r="L12" s="8">
        <f t="shared" si="9"/>
        <v>45652.717715183688</v>
      </c>
      <c r="M12" s="55">
        <f t="shared" si="10"/>
        <v>502179.89486702054</v>
      </c>
      <c r="N12" s="39">
        <f t="shared" si="11"/>
        <v>1494908.7999999998</v>
      </c>
      <c r="O12" s="46">
        <f>F12*O17</f>
        <v>-489127.84596511233</v>
      </c>
      <c r="P12" s="8">
        <f>O12*I12</f>
        <v>-5380406.3056162354</v>
      </c>
      <c r="Q12" s="39">
        <f t="shared" si="12"/>
        <v>135900.79999999999</v>
      </c>
      <c r="R12" s="46">
        <v>1.3</v>
      </c>
      <c r="S12" s="8">
        <f t="shared" si="13"/>
        <v>176671.03999999998</v>
      </c>
      <c r="T12" s="55">
        <f>I12*S12</f>
        <v>1943381.4399999997</v>
      </c>
    </row>
    <row r="13" spans="1:21" x14ac:dyDescent="0.25">
      <c r="A13" s="90" t="s">
        <v>20</v>
      </c>
      <c r="B13" s="63" t="s">
        <v>14</v>
      </c>
      <c r="C13" s="38">
        <v>14979.49</v>
      </c>
      <c r="D13" s="7">
        <f>C13*75.1/100</f>
        <v>11249.596989999998</v>
      </c>
      <c r="E13" s="7">
        <v>182592.88</v>
      </c>
      <c r="F13" s="7">
        <v>26329.23</v>
      </c>
      <c r="G13" s="13">
        <f t="shared" si="7"/>
        <v>0.42726646354640824</v>
      </c>
      <c r="H13" s="7">
        <f t="shared" si="8"/>
        <v>11249.596989999998</v>
      </c>
      <c r="I13" s="103">
        <v>29</v>
      </c>
      <c r="J13" s="7">
        <f>H13*I13</f>
        <v>326238.31270999997</v>
      </c>
      <c r="K13" s="26">
        <f>G4</f>
        <v>0.5779184027245674</v>
      </c>
      <c r="L13" s="7">
        <f t="shared" si="9"/>
        <v>15216.146546567761</v>
      </c>
      <c r="M13" s="54">
        <f t="shared" si="10"/>
        <v>441268.2498504651</v>
      </c>
      <c r="N13" s="38">
        <f t="shared" si="11"/>
        <v>763547.67</v>
      </c>
      <c r="O13" s="45">
        <f>F13*O17</f>
        <v>-94762.94146774718</v>
      </c>
      <c r="P13" s="7">
        <f>O13*I13</f>
        <v>-2748125.302564668</v>
      </c>
      <c r="Q13" s="38">
        <f t="shared" si="12"/>
        <v>26329.23</v>
      </c>
      <c r="R13" s="45">
        <v>1.3</v>
      </c>
      <c r="S13" s="7">
        <f t="shared" si="13"/>
        <v>34227.999000000003</v>
      </c>
      <c r="T13" s="54">
        <f>S13*I13</f>
        <v>992611.97100000014</v>
      </c>
    </row>
    <row r="14" spans="1:21" x14ac:dyDescent="0.25">
      <c r="A14" s="92"/>
      <c r="B14" s="64" t="s">
        <v>15</v>
      </c>
      <c r="C14" s="39">
        <v>38978.57</v>
      </c>
      <c r="D14" s="8">
        <f>C14*93.82/100</f>
        <v>36569.694373999999</v>
      </c>
      <c r="E14" s="8">
        <v>757138.83</v>
      </c>
      <c r="F14" s="8">
        <v>108862.1</v>
      </c>
      <c r="G14" s="14">
        <f t="shared" si="7"/>
        <v>0.33592677684887573</v>
      </c>
      <c r="H14" s="8">
        <f t="shared" si="8"/>
        <v>36569.694373999999</v>
      </c>
      <c r="I14" s="104">
        <v>15</v>
      </c>
      <c r="J14" s="8">
        <f>H14*I14</f>
        <v>548545.41561000003</v>
      </c>
      <c r="K14" s="27">
        <f>G14</f>
        <v>0.33592677684887573</v>
      </c>
      <c r="L14" s="8">
        <f t="shared" si="9"/>
        <v>36569.694373999999</v>
      </c>
      <c r="M14" s="55">
        <f t="shared" si="10"/>
        <v>548545.41561000003</v>
      </c>
      <c r="N14" s="39">
        <f t="shared" si="11"/>
        <v>1632931.5</v>
      </c>
      <c r="O14" s="46">
        <f>F14*O17</f>
        <v>-391811.41303243738</v>
      </c>
      <c r="P14" s="8">
        <f>O14*I14</f>
        <v>-5877171.1954865605</v>
      </c>
      <c r="Q14" s="39">
        <f t="shared" si="12"/>
        <v>108862.1</v>
      </c>
      <c r="R14" s="46">
        <v>1.3</v>
      </c>
      <c r="S14" s="8">
        <f t="shared" si="13"/>
        <v>141520.73000000001</v>
      </c>
      <c r="T14" s="55">
        <f>I14*S14</f>
        <v>2122810.9500000002</v>
      </c>
    </row>
    <row r="15" spans="1:21" x14ac:dyDescent="0.25">
      <c r="A15" s="6" t="s">
        <v>43</v>
      </c>
      <c r="B15" s="66" t="s">
        <v>14</v>
      </c>
      <c r="C15" s="41"/>
      <c r="D15" s="10"/>
      <c r="E15" s="10">
        <v>142818.78</v>
      </c>
      <c r="F15" s="10">
        <v>20343.23</v>
      </c>
      <c r="G15" s="16">
        <f t="shared" si="7"/>
        <v>0</v>
      </c>
      <c r="H15" s="10">
        <f t="shared" si="8"/>
        <v>0</v>
      </c>
      <c r="I15" s="106">
        <v>18</v>
      </c>
      <c r="J15" s="10">
        <f>F15*I15</f>
        <v>366178.14</v>
      </c>
      <c r="K15" s="29">
        <f>G4</f>
        <v>0.5779184027245674</v>
      </c>
      <c r="L15" s="10">
        <f t="shared" si="9"/>
        <v>11756.726987858501</v>
      </c>
      <c r="M15" s="57">
        <f t="shared" si="10"/>
        <v>211621.08578145303</v>
      </c>
      <c r="N15" s="41">
        <f t="shared" si="11"/>
        <v>366178.14</v>
      </c>
      <c r="O15" s="48">
        <f>F15*O17</f>
        <v>-73218.408352804792</v>
      </c>
      <c r="P15" s="10">
        <f>O15*I15</f>
        <v>-1317931.3503504863</v>
      </c>
      <c r="Q15" s="41">
        <f t="shared" si="12"/>
        <v>20343.23</v>
      </c>
      <c r="R15" s="48">
        <v>1.3</v>
      </c>
      <c r="S15" s="10">
        <f t="shared" si="13"/>
        <v>26446.199000000001</v>
      </c>
      <c r="T15" s="57">
        <f>S15*I15</f>
        <v>476031.58199999999</v>
      </c>
    </row>
    <row r="16" spans="1:21" x14ac:dyDescent="0.25">
      <c r="A16" s="86" t="s">
        <v>18</v>
      </c>
      <c r="B16" s="87"/>
      <c r="C16" s="43"/>
      <c r="D16" s="12"/>
      <c r="E16" s="12">
        <v>114735.67</v>
      </c>
      <c r="F16" s="12">
        <f>E16</f>
        <v>114735.67</v>
      </c>
      <c r="G16" s="18">
        <f t="shared" si="7"/>
        <v>0</v>
      </c>
      <c r="H16" s="12">
        <f t="shared" si="8"/>
        <v>0</v>
      </c>
      <c r="I16" s="107">
        <v>308</v>
      </c>
      <c r="J16" s="12">
        <f>F16*I16</f>
        <v>35338586.359999999</v>
      </c>
      <c r="K16" s="31">
        <f>(C17-M11-M12-M13-M14-M15)/J16</f>
        <v>0.25367798241009326</v>
      </c>
      <c r="L16" s="12">
        <f t="shared" si="9"/>
        <v>29105.913276070263</v>
      </c>
      <c r="M16" s="59">
        <f t="shared" si="10"/>
        <v>8964621.2890296411</v>
      </c>
      <c r="N16" s="43">
        <f t="shared" si="11"/>
        <v>35338586.359999999</v>
      </c>
      <c r="O16" s="50">
        <f>F16</f>
        <v>114735.67</v>
      </c>
      <c r="P16" s="12">
        <f>I16*F16</f>
        <v>35338586.359999999</v>
      </c>
      <c r="Q16" s="43">
        <f t="shared" si="12"/>
        <v>114735.67</v>
      </c>
      <c r="R16" s="82">
        <f>(C17-T11-T12-T13-T14-T15)/P16</f>
        <v>9.9541415527069785E-2</v>
      </c>
      <c r="S16" s="12">
        <f t="shared" si="13"/>
        <v>11420.951003246755</v>
      </c>
      <c r="T16" s="59">
        <f>I16*S16</f>
        <v>3517652.9090000005</v>
      </c>
      <c r="U16" s="61" t="s">
        <v>42</v>
      </c>
    </row>
    <row r="17" spans="1:20" s="20" customFormat="1" ht="14.25" x14ac:dyDescent="0.2">
      <c r="A17" s="88" t="s">
        <v>21</v>
      </c>
      <c r="B17" s="89"/>
      <c r="C17" s="44">
        <v>11961400</v>
      </c>
      <c r="D17" s="19"/>
      <c r="E17" s="19"/>
      <c r="F17" s="19"/>
      <c r="G17" s="19"/>
      <c r="H17" s="19"/>
      <c r="I17" s="23">
        <f>SUM(I11:I16)</f>
        <v>434</v>
      </c>
      <c r="J17" s="19">
        <f>SUM(J11:J16)</f>
        <v>37704460.581409</v>
      </c>
      <c r="K17" s="19"/>
      <c r="L17" s="19"/>
      <c r="M17" s="60">
        <f>SUM(M11:M16)</f>
        <v>11961400</v>
      </c>
      <c r="N17" s="44">
        <f>SUM(N11:N16)</f>
        <v>41833776.43</v>
      </c>
      <c r="O17" s="51">
        <f>(C17-N16)/(N17-N16)</f>
        <v>-3.5991535440932827</v>
      </c>
      <c r="P17" s="19">
        <f>SUM(P11:P16)</f>
        <v>11961400.000000004</v>
      </c>
      <c r="Q17" s="44">
        <f>Q16</f>
        <v>114735.67</v>
      </c>
      <c r="R17" s="83">
        <v>7.2557720000000006E-2</v>
      </c>
      <c r="S17" s="19">
        <f>Q17*R17*I16</f>
        <v>2564087.2543046991</v>
      </c>
      <c r="T17" s="60">
        <f>SUM(T11:T16)</f>
        <v>11961400</v>
      </c>
    </row>
    <row r="18" spans="1:20" x14ac:dyDescent="0.25">
      <c r="R18" s="1" t="s">
        <v>45</v>
      </c>
    </row>
    <row r="20" spans="1:20" ht="15.75" x14ac:dyDescent="0.25">
      <c r="C20" s="95" t="s">
        <v>41</v>
      </c>
      <c r="D20" s="96"/>
      <c r="E20" s="96"/>
      <c r="F20" s="96"/>
      <c r="G20" s="96"/>
      <c r="H20" s="96"/>
      <c r="I20" s="96"/>
      <c r="J20" s="96"/>
      <c r="K20" s="96"/>
      <c r="L20" s="96"/>
      <c r="M20" s="97"/>
    </row>
    <row r="21" spans="1:20" ht="60" x14ac:dyDescent="0.25">
      <c r="A21" s="3" t="s">
        <v>0</v>
      </c>
      <c r="B21" s="62" t="s">
        <v>1</v>
      </c>
      <c r="C21" s="68" t="s">
        <v>2</v>
      </c>
      <c r="D21" s="3" t="s">
        <v>3</v>
      </c>
      <c r="E21" s="3" t="s">
        <v>4</v>
      </c>
      <c r="F21" s="3" t="s">
        <v>5</v>
      </c>
      <c r="G21" s="3" t="s">
        <v>6</v>
      </c>
      <c r="H21" s="3" t="s">
        <v>7</v>
      </c>
      <c r="I21" s="4" t="s">
        <v>10</v>
      </c>
      <c r="J21" s="4" t="s">
        <v>11</v>
      </c>
      <c r="K21" s="24" t="s">
        <v>22</v>
      </c>
      <c r="L21" s="4" t="s">
        <v>23</v>
      </c>
      <c r="M21" s="52" t="s">
        <v>25</v>
      </c>
    </row>
    <row r="22" spans="1:20" x14ac:dyDescent="0.25">
      <c r="A22" s="5">
        <v>1</v>
      </c>
      <c r="B22" s="35">
        <v>2</v>
      </c>
      <c r="C22" s="37">
        <v>3</v>
      </c>
      <c r="D22" s="5">
        <v>4</v>
      </c>
      <c r="E22" s="5">
        <v>5</v>
      </c>
      <c r="F22" s="5">
        <v>6</v>
      </c>
      <c r="G22" s="5" t="s">
        <v>8</v>
      </c>
      <c r="H22" s="5" t="s">
        <v>9</v>
      </c>
      <c r="I22" s="5">
        <v>9</v>
      </c>
      <c r="J22" s="5" t="s">
        <v>12</v>
      </c>
      <c r="K22" s="25">
        <v>11</v>
      </c>
      <c r="L22" s="5" t="s">
        <v>24</v>
      </c>
      <c r="M22" s="53" t="s">
        <v>26</v>
      </c>
    </row>
    <row r="23" spans="1:20" x14ac:dyDescent="0.25">
      <c r="A23" s="90" t="s">
        <v>13</v>
      </c>
      <c r="B23" s="63" t="s">
        <v>14</v>
      </c>
      <c r="C23" s="38">
        <v>25968.41</v>
      </c>
      <c r="D23" s="7">
        <f>C23*72.03/100</f>
        <v>18705.045723000003</v>
      </c>
      <c r="E23" s="7">
        <v>249459.49</v>
      </c>
      <c r="F23" s="7">
        <v>32366.240000000002</v>
      </c>
      <c r="G23" s="13">
        <f>D23/F23</f>
        <v>0.5779184027245674</v>
      </c>
      <c r="H23" s="7">
        <f t="shared" ref="H23:H28" si="14">F23*G23</f>
        <v>18705.045723000003</v>
      </c>
      <c r="I23" s="103">
        <v>53</v>
      </c>
      <c r="J23" s="7">
        <f>H23*I23</f>
        <v>991367.42331900017</v>
      </c>
      <c r="K23" s="26">
        <f>G23</f>
        <v>0.5779184027245674</v>
      </c>
      <c r="L23" s="7">
        <f t="shared" ref="L23:L28" si="15">F23*K23</f>
        <v>18705.045723000003</v>
      </c>
      <c r="M23" s="54">
        <f t="shared" ref="M23:M28" si="16">I23*L23</f>
        <v>991367.42331900017</v>
      </c>
    </row>
    <row r="24" spans="1:20" x14ac:dyDescent="0.25">
      <c r="A24" s="91"/>
      <c r="B24" s="64" t="s">
        <v>15</v>
      </c>
      <c r="C24" s="39">
        <v>62899.02</v>
      </c>
      <c r="D24" s="8">
        <f>C24*63.57/100</f>
        <v>39984.907013999997</v>
      </c>
      <c r="E24" s="8">
        <v>917987.16</v>
      </c>
      <c r="F24" s="8">
        <v>143123.79999999999</v>
      </c>
      <c r="G24" s="14">
        <f>D24/F24</f>
        <v>0.2793728716956928</v>
      </c>
      <c r="H24" s="8">
        <f t="shared" si="14"/>
        <v>39984.907013999997</v>
      </c>
      <c r="I24" s="104">
        <v>35</v>
      </c>
      <c r="J24" s="8">
        <f>H24*I24</f>
        <v>1399471.7454899999</v>
      </c>
      <c r="K24" s="27">
        <f>G33</f>
        <v>0.33611462196301772</v>
      </c>
      <c r="L24" s="8">
        <f t="shared" si="15"/>
        <v>48106.001930910556</v>
      </c>
      <c r="M24" s="55">
        <f t="shared" si="16"/>
        <v>1683710.0675818694</v>
      </c>
    </row>
    <row r="25" spans="1:20" x14ac:dyDescent="0.25">
      <c r="A25" s="92"/>
      <c r="B25" s="65" t="s">
        <v>16</v>
      </c>
      <c r="C25" s="40">
        <v>146214.26</v>
      </c>
      <c r="D25" s="9">
        <f>C25*39.33/100</f>
        <v>57506.068458000002</v>
      </c>
      <c r="E25" s="9">
        <v>1283821.24</v>
      </c>
      <c r="F25" s="9">
        <v>363668.52</v>
      </c>
      <c r="G25" s="15">
        <f>D25/F25</f>
        <v>0.1581277050265445</v>
      </c>
      <c r="H25" s="9">
        <f t="shared" si="14"/>
        <v>57506.068458000002</v>
      </c>
      <c r="I25" s="105">
        <v>2</v>
      </c>
      <c r="J25" s="9">
        <f>H25*I25</f>
        <v>115012.136916</v>
      </c>
      <c r="K25" s="28">
        <f>G25</f>
        <v>0.1581277050265445</v>
      </c>
      <c r="L25" s="9">
        <f t="shared" si="15"/>
        <v>57506.068458000002</v>
      </c>
      <c r="M25" s="56">
        <f t="shared" si="16"/>
        <v>115012.136916</v>
      </c>
    </row>
    <row r="26" spans="1:20" x14ac:dyDescent="0.25">
      <c r="A26" s="93" t="s">
        <v>17</v>
      </c>
      <c r="B26" s="66" t="s">
        <v>14</v>
      </c>
      <c r="C26" s="41"/>
      <c r="D26" s="10"/>
      <c r="E26" s="10">
        <v>177368.38</v>
      </c>
      <c r="F26" s="10">
        <v>24047.49</v>
      </c>
      <c r="G26" s="16">
        <v>0</v>
      </c>
      <c r="H26" s="10">
        <f t="shared" si="14"/>
        <v>0</v>
      </c>
      <c r="I26" s="106">
        <v>22</v>
      </c>
      <c r="J26" s="10">
        <f>F26*I26</f>
        <v>529044.78</v>
      </c>
      <c r="K26" s="70">
        <f>K29</f>
        <v>0.47987714528336101</v>
      </c>
      <c r="L26" s="73">
        <f t="shared" si="15"/>
        <v>11539.840852430172</v>
      </c>
      <c r="M26" s="57">
        <f t="shared" si="16"/>
        <v>253876.49875346379</v>
      </c>
    </row>
    <row r="27" spans="1:20" x14ac:dyDescent="0.25">
      <c r="A27" s="94"/>
      <c r="B27" s="67" t="s">
        <v>15</v>
      </c>
      <c r="C27" s="42"/>
      <c r="D27" s="11"/>
      <c r="E27" s="11">
        <v>742175.94</v>
      </c>
      <c r="F27" s="11">
        <v>122324.41</v>
      </c>
      <c r="G27" s="17">
        <v>0</v>
      </c>
      <c r="H27" s="11">
        <f t="shared" si="14"/>
        <v>0</v>
      </c>
      <c r="I27" s="22">
        <v>15</v>
      </c>
      <c r="J27" s="11">
        <f>F27*I27</f>
        <v>1834866.1500000001</v>
      </c>
      <c r="K27" s="71">
        <f>K29</f>
        <v>0.47987714528336101</v>
      </c>
      <c r="L27" s="74">
        <f t="shared" si="15"/>
        <v>58700.688669271418</v>
      </c>
      <c r="M27" s="58">
        <f t="shared" si="16"/>
        <v>880510.33003907127</v>
      </c>
    </row>
    <row r="28" spans="1:20" x14ac:dyDescent="0.25">
      <c r="A28" s="86" t="s">
        <v>18</v>
      </c>
      <c r="B28" s="87"/>
      <c r="C28" s="43"/>
      <c r="D28" s="12"/>
      <c r="E28" s="12">
        <v>102372.11</v>
      </c>
      <c r="F28" s="12">
        <v>7899.96</v>
      </c>
      <c r="G28" s="18">
        <v>0</v>
      </c>
      <c r="H28" s="12">
        <f t="shared" si="14"/>
        <v>0</v>
      </c>
      <c r="I28" s="107">
        <v>53</v>
      </c>
      <c r="J28" s="12">
        <f>F28*I28</f>
        <v>418697.88</v>
      </c>
      <c r="K28" s="72">
        <f>K29</f>
        <v>0.47987714528336101</v>
      </c>
      <c r="L28" s="75">
        <f t="shared" si="15"/>
        <v>3791.0102526527407</v>
      </c>
      <c r="M28" s="59">
        <f t="shared" si="16"/>
        <v>200923.54339059527</v>
      </c>
    </row>
    <row r="29" spans="1:20" x14ac:dyDescent="0.25">
      <c r="A29" s="88" t="s">
        <v>21</v>
      </c>
      <c r="B29" s="89"/>
      <c r="C29" s="44">
        <v>4125400</v>
      </c>
      <c r="D29" s="19"/>
      <c r="E29" s="19"/>
      <c r="F29" s="19"/>
      <c r="G29" s="21"/>
      <c r="H29" s="19"/>
      <c r="I29" s="23">
        <f>SUM(I23:I28)</f>
        <v>180</v>
      </c>
      <c r="J29" s="19">
        <f>SUM(J23:J28)</f>
        <v>5288460.1157250004</v>
      </c>
      <c r="K29" s="69">
        <f>(C29-M23-M24-M25)/(J26+J27+J28)</f>
        <v>0.47987714528336101</v>
      </c>
      <c r="L29" s="19"/>
      <c r="M29" s="60">
        <f>SUM(M23:M28)</f>
        <v>4125400</v>
      </c>
    </row>
    <row r="30" spans="1:20" x14ac:dyDescent="0.25">
      <c r="A30" s="90" t="s">
        <v>19</v>
      </c>
      <c r="B30" s="63" t="s">
        <v>14</v>
      </c>
      <c r="C30" s="38">
        <v>19225.490000000002</v>
      </c>
      <c r="D30" s="7">
        <f>C30*76.87/100</f>
        <v>14778.634163000002</v>
      </c>
      <c r="E30" s="7">
        <v>712262.64</v>
      </c>
      <c r="F30" s="7">
        <v>42205.57</v>
      </c>
      <c r="G30" s="13">
        <f t="shared" ref="G30:G35" si="17">D30/F30</f>
        <v>0.35015838343138128</v>
      </c>
      <c r="H30" s="7">
        <f t="shared" ref="H30:H35" si="18">F30*G30</f>
        <v>14778.634163000002</v>
      </c>
      <c r="I30" s="103">
        <v>53</v>
      </c>
      <c r="J30" s="7">
        <f>H30*I30</f>
        <v>783267.61063900008</v>
      </c>
      <c r="K30" s="26">
        <f>G23</f>
        <v>0.5779184027245674</v>
      </c>
      <c r="L30" s="7">
        <f t="shared" ref="L30:L35" si="19">F30*K30</f>
        <v>24391.375600479922</v>
      </c>
      <c r="M30" s="54">
        <f t="shared" ref="M30:M35" si="20">I30*L30</f>
        <v>1292742.9068254358</v>
      </c>
    </row>
    <row r="31" spans="1:20" x14ac:dyDescent="0.25">
      <c r="A31" s="92"/>
      <c r="B31" s="64" t="s">
        <v>15</v>
      </c>
      <c r="C31" s="39">
        <v>68320.75</v>
      </c>
      <c r="D31" s="8">
        <f>C31*45.46/100</f>
        <v>31058.612949999999</v>
      </c>
      <c r="E31" s="8">
        <v>1463422.45</v>
      </c>
      <c r="F31" s="8">
        <v>135823.79999999999</v>
      </c>
      <c r="G31" s="14">
        <f t="shared" si="17"/>
        <v>0.22866841415127542</v>
      </c>
      <c r="H31" s="8">
        <f t="shared" si="18"/>
        <v>31058.612949999999</v>
      </c>
      <c r="I31" s="104">
        <v>11</v>
      </c>
      <c r="J31" s="8">
        <f>H31*I31</f>
        <v>341644.74244999996</v>
      </c>
      <c r="K31" s="27">
        <f>G33</f>
        <v>0.33611462196301772</v>
      </c>
      <c r="L31" s="8">
        <f t="shared" si="19"/>
        <v>45652.365190580524</v>
      </c>
      <c r="M31" s="55">
        <f t="shared" si="20"/>
        <v>502176.01709638577</v>
      </c>
    </row>
    <row r="32" spans="1:20" x14ac:dyDescent="0.25">
      <c r="A32" s="90" t="s">
        <v>20</v>
      </c>
      <c r="B32" s="63" t="s">
        <v>14</v>
      </c>
      <c r="C32" s="38">
        <v>14979.49</v>
      </c>
      <c r="D32" s="7">
        <f>C32*75.1/100</f>
        <v>11249.596989999998</v>
      </c>
      <c r="E32" s="7">
        <v>182592.88</v>
      </c>
      <c r="F32" s="7">
        <v>26315.48</v>
      </c>
      <c r="G32" s="13">
        <f t="shared" si="17"/>
        <v>0.42748971289902366</v>
      </c>
      <c r="H32" s="7">
        <f t="shared" si="18"/>
        <v>11249.596989999998</v>
      </c>
      <c r="I32" s="103">
        <v>29</v>
      </c>
      <c r="J32" s="7">
        <f>H32*I32</f>
        <v>326238.31270999997</v>
      </c>
      <c r="K32" s="26">
        <f>G23</f>
        <v>0.5779184027245674</v>
      </c>
      <c r="L32" s="7">
        <f t="shared" si="19"/>
        <v>15208.200168530298</v>
      </c>
      <c r="M32" s="54">
        <f t="shared" si="20"/>
        <v>441037.80488737865</v>
      </c>
    </row>
    <row r="33" spans="1:13" x14ac:dyDescent="0.25">
      <c r="A33" s="92"/>
      <c r="B33" s="64" t="s">
        <v>15</v>
      </c>
      <c r="C33" s="39">
        <v>38978.57</v>
      </c>
      <c r="D33" s="8">
        <f>C33*93.82/100</f>
        <v>36569.694373999999</v>
      </c>
      <c r="E33" s="8">
        <v>757138.83</v>
      </c>
      <c r="F33" s="8">
        <v>108801.26</v>
      </c>
      <c r="G33" s="14">
        <f t="shared" si="17"/>
        <v>0.33611462196301772</v>
      </c>
      <c r="H33" s="8">
        <f t="shared" si="18"/>
        <v>36569.694373999999</v>
      </c>
      <c r="I33" s="104">
        <v>15</v>
      </c>
      <c r="J33" s="8">
        <f>H33*I33</f>
        <v>548545.41561000003</v>
      </c>
      <c r="K33" s="27">
        <f>G33</f>
        <v>0.33611462196301772</v>
      </c>
      <c r="L33" s="8">
        <f t="shared" si="19"/>
        <v>36569.694373999999</v>
      </c>
      <c r="M33" s="55">
        <f t="shared" si="20"/>
        <v>548545.41561000003</v>
      </c>
    </row>
    <row r="34" spans="1:13" x14ac:dyDescent="0.25">
      <c r="A34" s="6" t="s">
        <v>46</v>
      </c>
      <c r="B34" s="66" t="s">
        <v>14</v>
      </c>
      <c r="C34" s="41"/>
      <c r="D34" s="10"/>
      <c r="E34" s="10">
        <v>142818.72</v>
      </c>
      <c r="F34" s="10">
        <v>24297.02</v>
      </c>
      <c r="G34" s="16">
        <f t="shared" si="17"/>
        <v>0</v>
      </c>
      <c r="H34" s="10">
        <f t="shared" si="18"/>
        <v>0</v>
      </c>
      <c r="I34" s="106">
        <v>18</v>
      </c>
      <c r="J34" s="10">
        <f>F34*I34</f>
        <v>437346.36</v>
      </c>
      <c r="K34" s="70">
        <f>K36</f>
        <v>2.4707429109299355</v>
      </c>
      <c r="L34" s="73">
        <f t="shared" si="19"/>
        <v>60031.689921722864</v>
      </c>
      <c r="M34" s="57">
        <f t="shared" si="20"/>
        <v>1080570.4185910115</v>
      </c>
    </row>
    <row r="35" spans="1:13" x14ac:dyDescent="0.25">
      <c r="A35" s="86" t="s">
        <v>18</v>
      </c>
      <c r="B35" s="87"/>
      <c r="C35" s="43"/>
      <c r="D35" s="12"/>
      <c r="E35" s="12">
        <v>255159.35</v>
      </c>
      <c r="F35" s="12">
        <v>10639.22</v>
      </c>
      <c r="G35" s="18">
        <f t="shared" si="17"/>
        <v>0</v>
      </c>
      <c r="H35" s="12">
        <f t="shared" si="18"/>
        <v>0</v>
      </c>
      <c r="I35" s="107">
        <v>308</v>
      </c>
      <c r="J35" s="12">
        <f>F35*I35</f>
        <v>3276879.76</v>
      </c>
      <c r="K35" s="72">
        <f>K36</f>
        <v>2.4707429109299355</v>
      </c>
      <c r="L35" s="75">
        <f t="shared" si="19"/>
        <v>26286.777392823988</v>
      </c>
      <c r="M35" s="59">
        <f t="shared" si="20"/>
        <v>8096327.436989788</v>
      </c>
    </row>
    <row r="36" spans="1:13" x14ac:dyDescent="0.25">
      <c r="A36" s="88" t="s">
        <v>21</v>
      </c>
      <c r="B36" s="89"/>
      <c r="C36" s="44">
        <v>11961400</v>
      </c>
      <c r="D36" s="19"/>
      <c r="E36" s="19"/>
      <c r="F36" s="19"/>
      <c r="G36" s="19"/>
      <c r="H36" s="19"/>
      <c r="I36" s="23">
        <f>SUM(I30:I35)</f>
        <v>434</v>
      </c>
      <c r="J36" s="19">
        <f>SUM(J30:J35)</f>
        <v>5713922.201409</v>
      </c>
      <c r="K36" s="69">
        <f>(C36-M30-M31-M32-M33)/(J34+J35)</f>
        <v>2.4707429109299355</v>
      </c>
      <c r="L36" s="19"/>
      <c r="M36" s="60">
        <f>SUM(M30:M35)</f>
        <v>11961400</v>
      </c>
    </row>
  </sheetData>
  <mergeCells count="20">
    <mergeCell ref="C20:M20"/>
    <mergeCell ref="C1:M1"/>
    <mergeCell ref="N1:P1"/>
    <mergeCell ref="Q1:T1"/>
    <mergeCell ref="A4:A6"/>
    <mergeCell ref="A7:A8"/>
    <mergeCell ref="A9:B9"/>
    <mergeCell ref="A10:B10"/>
    <mergeCell ref="A11:A12"/>
    <mergeCell ref="A13:A14"/>
    <mergeCell ref="A16:B16"/>
    <mergeCell ref="A17:B17"/>
    <mergeCell ref="A35:B35"/>
    <mergeCell ref="A36:B36"/>
    <mergeCell ref="A23:A25"/>
    <mergeCell ref="A26:A27"/>
    <mergeCell ref="A28:B28"/>
    <mergeCell ref="A29:B29"/>
    <mergeCell ref="A30:A31"/>
    <mergeCell ref="A32:A3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2021</vt:lpstr>
      <vt:lpstr>2022</vt:lpstr>
      <vt:lpstr>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2020-02-19T14:22:59Z</cp:lastPrinted>
  <dcterms:created xsi:type="dcterms:W3CDTF">2020-02-16T08:04:40Z</dcterms:created>
  <dcterms:modified xsi:type="dcterms:W3CDTF">2021-01-04T13:32:07Z</dcterms:modified>
</cp:coreProperties>
</file>