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30" windowWidth="15180" windowHeight="8580" tabRatio="554"/>
  </bookViews>
  <sheets>
    <sheet name="Годовой мониторинг" sheetId="36" r:id="rId1"/>
  </sheets>
  <calcPr calcId="124519"/>
</workbook>
</file>

<file path=xl/calcChain.xml><?xml version="1.0" encoding="utf-8"?>
<calcChain xmlns="http://schemas.openxmlformats.org/spreadsheetml/2006/main">
  <c r="Y12" i="36"/>
  <c r="Y13"/>
  <c r="Y14"/>
  <c r="Y15"/>
  <c r="Y16"/>
  <c r="Y11"/>
  <c r="Y10"/>
  <c r="X16"/>
  <c r="X15"/>
  <c r="X14"/>
  <c r="X13"/>
  <c r="X12"/>
  <c r="X11"/>
  <c r="X10"/>
  <c r="T11"/>
  <c r="T10"/>
  <c r="U12"/>
  <c r="U13"/>
  <c r="U14"/>
  <c r="U15"/>
  <c r="U16"/>
  <c r="U11"/>
  <c r="U10"/>
  <c r="H12" l="1"/>
  <c r="O14" l="1"/>
  <c r="T12" l="1"/>
  <c r="T13"/>
  <c r="T14"/>
  <c r="T15"/>
  <c r="T16"/>
  <c r="BE10"/>
  <c r="BE16"/>
  <c r="BE15"/>
  <c r="BE11"/>
  <c r="BE12"/>
  <c r="BE13"/>
  <c r="BE14"/>
  <c r="BC11"/>
  <c r="BC12"/>
  <c r="BC13"/>
  <c r="BC14"/>
  <c r="BC15"/>
  <c r="BC16"/>
  <c r="BA11"/>
  <c r="BA12"/>
  <c r="BA13"/>
  <c r="BA14"/>
  <c r="BA15"/>
  <c r="BA16"/>
  <c r="AY11"/>
  <c r="AY12"/>
  <c r="AY13"/>
  <c r="AY14"/>
  <c r="AY15"/>
  <c r="AY16"/>
  <c r="AW11"/>
  <c r="AW12"/>
  <c r="AW13"/>
  <c r="AW14"/>
  <c r="AW15"/>
  <c r="AW16"/>
  <c r="AU11"/>
  <c r="AU12"/>
  <c r="AU13"/>
  <c r="AU14"/>
  <c r="AU15"/>
  <c r="AU16"/>
  <c r="AS11"/>
  <c r="AS12"/>
  <c r="AS13"/>
  <c r="AS14"/>
  <c r="AS15"/>
  <c r="AS16"/>
  <c r="AM11"/>
  <c r="AM12"/>
  <c r="AM13"/>
  <c r="AM14"/>
  <c r="AM15"/>
  <c r="AM16"/>
  <c r="AK11"/>
  <c r="AK12"/>
  <c r="AK13"/>
  <c r="AK14"/>
  <c r="AK15"/>
  <c r="AK16"/>
  <c r="AG12"/>
  <c r="AG13"/>
  <c r="AG14"/>
  <c r="AG15"/>
  <c r="AG16"/>
  <c r="AE11"/>
  <c r="AE12"/>
  <c r="AE13"/>
  <c r="AE14"/>
  <c r="AE15"/>
  <c r="AE16"/>
  <c r="AC11"/>
  <c r="AC12"/>
  <c r="AC13"/>
  <c r="AC14"/>
  <c r="AC15"/>
  <c r="AC16"/>
  <c r="AA11"/>
  <c r="AA12"/>
  <c r="AA13"/>
  <c r="AA14"/>
  <c r="AA15"/>
  <c r="AA16"/>
  <c r="O11"/>
  <c r="P11" s="1"/>
  <c r="O12"/>
  <c r="P12" s="1"/>
  <c r="O13"/>
  <c r="P13" s="1"/>
  <c r="P14"/>
  <c r="O15"/>
  <c r="P15" s="1"/>
  <c r="O16"/>
  <c r="P16" s="1"/>
  <c r="H11"/>
  <c r="I11" s="1"/>
  <c r="I12"/>
  <c r="H13"/>
  <c r="I13" s="1"/>
  <c r="H14"/>
  <c r="I14" s="1"/>
  <c r="H15"/>
  <c r="I15" s="1"/>
  <c r="H16"/>
  <c r="I16" s="1"/>
  <c r="E11"/>
  <c r="E12"/>
  <c r="E13"/>
  <c r="E14"/>
  <c r="E15"/>
  <c r="E16"/>
  <c r="C12"/>
  <c r="C13"/>
  <c r="C14"/>
  <c r="C15"/>
  <c r="C16"/>
  <c r="C11"/>
  <c r="BF12" l="1"/>
  <c r="BF13"/>
  <c r="BF14"/>
  <c r="BF15"/>
  <c r="BF11"/>
  <c r="BF16"/>
  <c r="BC10"/>
  <c r="BA10" l="1"/>
  <c r="AY10"/>
  <c r="AW10"/>
  <c r="AU10"/>
  <c r="AS10"/>
  <c r="AM10"/>
  <c r="C10" l="1"/>
  <c r="AG10" l="1"/>
  <c r="AK10"/>
  <c r="AE10"/>
  <c r="AC10"/>
  <c r="AA10"/>
  <c r="O10"/>
  <c r="P10" s="1"/>
  <c r="E10"/>
  <c r="H10"/>
  <c r="I10" s="1"/>
  <c r="BF10" l="1"/>
</calcChain>
</file>

<file path=xl/sharedStrings.xml><?xml version="1.0" encoding="utf-8"?>
<sst xmlns="http://schemas.openxmlformats.org/spreadsheetml/2006/main" count="91" uniqueCount="71">
  <si>
    <t xml:space="preserve"> </t>
  </si>
  <si>
    <t>Балльная оценка                   (1 или 0)</t>
  </si>
  <si>
    <t>Балльная оценка           (1 или 0)</t>
  </si>
  <si>
    <t>Расчет целевого значения показателя</t>
  </si>
  <si>
    <t>Балльная оценка                (1 или 0)</t>
  </si>
  <si>
    <t>Наименование главного администратора бюджетных средств</t>
  </si>
  <si>
    <t>Номер и наименование показателя</t>
  </si>
  <si>
    <t>Nbo - количество фактов нарушений порядка принятия бюджетных обязательств на закупку товаров, работ и услуг, допущенных ГАБС, в том числе по подведомственным учреждениям.</t>
  </si>
  <si>
    <t xml:space="preserve">Qpv - количество платежных документов, возвращенных финансовым управлением ГАБС за отчетный период, в том числе по подведомственным учреждениям. </t>
  </si>
  <si>
    <t xml:space="preserve">Qpо - общее количество платежных документов, по которым произведена оплата за отчетный период. </t>
  </si>
  <si>
    <t>Т - количество месяцев в отчетном периоде</t>
  </si>
  <si>
    <t>EPt - сумма расходов на обеспечение выполнения функций ГАБС, в том числе по подведомственным учреждениям, установленная в прогнозе кассовых выплат на t-ый месяц отчетного периода (в тыс. рублей)</t>
  </si>
  <si>
    <t>Et - кассовое исполнение расходов в t-ом месяце отчетного периода (в тыс. рублей)</t>
  </si>
  <si>
    <t xml:space="preserve">T - количество месяцев в отчетном периоде. </t>
  </si>
  <si>
    <t xml:space="preserve">Oz - объем просроченной кредиторской и (или) дебиторской задолженности по состоянию на отчетную дату (тыс. рублей). </t>
  </si>
  <si>
    <t xml:space="preserve">Nmp – количество фактов нарушения срока внесения изменений в программы и планы реализации программ, установленного постановлением администрации Омутнинского района о разработке, реализации и оценке эффективности реализации муниципальных программ. </t>
  </si>
  <si>
    <t xml:space="preserve">Qvz – количество фактов несвоевременного возврата в областной бюджет и бюджеты поселений остатков целевых средств, полученных и не использованных ГАБС в отчетном году. </t>
  </si>
  <si>
    <t xml:space="preserve">Not - количество фактов нарушений порядка формирования и представления сводной бухгалтерской и бюджетной отчетности. </t>
  </si>
  <si>
    <t xml:space="preserve">Qun – количество фактов несвоевременного уточнения платежей по администрируемым доходам бюджета Омутнинского района, классифицируемым как невыясненные поступления. </t>
  </si>
  <si>
    <t xml:space="preserve">ИТОГОВАЯ ОЦЕНКА </t>
  </si>
  <si>
    <t>год</t>
  </si>
  <si>
    <t>1.1. Нарушение требований к формированию и представлению документов, необходимых для планирования бюджета Омутнинского района.</t>
  </si>
  <si>
    <t>1.2. Нарушение порядка принятия бюджетных обязательств на закупку товаров, работ и услуг.</t>
  </si>
  <si>
    <t>Npl - количество фактов нарушений требований к формированию и представлению документов, в том числе требований к срокам их представления, необходимых для планирования бюджета по расходам, допущенных ГАБС.</t>
  </si>
  <si>
    <t xml:space="preserve">1.3. Наличие фактов отказа в санкционировании оплаты денежных обязательств. </t>
  </si>
  <si>
    <t xml:space="preserve">1.4. Соблюдение ограничения по внесению изменений в сводную бюджетную роспись. </t>
  </si>
  <si>
    <t>Uv - общее количество уведомлений о внесении изменений в сводную бюджетную роспись бюджета муниципального района за отчетный период по соответствующему ГАБС,подготовленных в соответствии с Порядком составления и ведения сводной бюджетной росписи бюджета муниципального района (далее - сводная бюджетная роспись)</t>
  </si>
  <si>
    <t>Ur -  количество уведомлений о внесении  изменений  в сводную бюджетную роспись за отчетный период по соответствующему ГАБС, подготовленных  в связи с  принятием районной Думой решений о внесении изменений в решение районной Думы о бюджете  Омутнинского района</t>
  </si>
  <si>
    <t>Us - количество уведомлений о внесении  изменений в сводную бюджетную роспись за отчетный период по  соответствующему ГАБС, подготовленных в связи с получением уведомления о предоставлении субсидий, субвенций, иных межбюджетных трансфертов, имеющих целевое назначение, и безвозмездных поступлений от  физических и  юридических лиц сверх объемов, утвержденных решением о бюджете</t>
  </si>
  <si>
    <t>Uf -  количество уведомлений о внесении изменений в сводную бюджетную роспись за отчетный период по соответствующему ГАБС, подготовленных в случае использования (перераспределения) средств резервного фонда, а также средств, иным образом  зарезервированных в составе утвержденных бюджетных ассигнований</t>
  </si>
  <si>
    <t>1.5. Качество кассового планирования.</t>
  </si>
  <si>
    <t xml:space="preserve">1.6. Доля неиспользованных на конец года бюджетных ассигнований. </t>
  </si>
  <si>
    <t>Bга - объем БА, предусмотренных ГАБС на обеспечение выполнения функций учрежденийв отчетном финансовом году (без учета межбюджетных трансфертов,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образования, в целях софинансирования которых предоставляются межбюджетные трансферты) согласно бюджетной росписи ГАБС с учетом внесенных в нее изменений, в тыс. рублей)</t>
  </si>
  <si>
    <t>Eга - кассовое исполнение расходов на обеспечение выполнения ГАБС функций учреждений в отчетном финансовом году (без учета межбюджетных трансфертов, в форме субсидий, субвенций и иных межбюджетных трансфертов и средств местного бюджета на софинансирование расходных обязательств муниципального образования, в целях софинансирования которых предоставляются межбюджетные трансферты, в тыс. рублей).</t>
  </si>
  <si>
    <t xml:space="preserve">1.8. Своевременность внесения изменений в муниципальные программы и планы реализации муниципальных программ. </t>
  </si>
  <si>
    <t xml:space="preserve">2.1. Своевременность возврата остатков целевых средств. </t>
  </si>
  <si>
    <t>2.2. Своевременность уточнения невыясненных поступлений.</t>
  </si>
  <si>
    <t xml:space="preserve">3.1. Нарушение порядка формирования и представления сводной бухгалтерской и бюджетной отчетности. </t>
  </si>
  <si>
    <t xml:space="preserve">4.1. Организация внутреннего финансового аудита. </t>
  </si>
  <si>
    <t>4.2. Результат проведения Федеральным казначейством анализа осуществления ГАБС внутреннего финансового аудита в отчетном периоде (в соответствии со статьей 157 Бюджетного кодекса РФ)</t>
  </si>
  <si>
    <t>Am - максимальная оценка по результатам анализа осуществления главными администраторами внутреннего финансового аудита, проводимого Федеральным казначейством в отчетном периоде.</t>
  </si>
  <si>
    <t xml:space="preserve">A - оценка осуществления внутреннего финансового аудита, полученная ГАБС по итогам анализа, проведенного Федеральным казначейством. </t>
  </si>
  <si>
    <t xml:space="preserve">5.1. Наличие фактов недостач и хищений муниципальной собственности. </t>
  </si>
  <si>
    <t>Qn - количество фактов недостач и хищений муниципальной собственности ГАБС, в том числе по подведомственным учреждениям.</t>
  </si>
  <si>
    <t xml:space="preserve">6.1. Исполнение представлений и предписаний органов внутреннего государственного (муниципального) финансового контроля. </t>
  </si>
  <si>
    <t xml:space="preserve">Qnp – количество фактов неисполнения представлений и предписаний органов внутреннего государственного (муниципального) финансового контроля. </t>
  </si>
  <si>
    <t>6.2. Наличие фактов нарушения бюджетного законодательства и иных нормативно-правовых актов, выявленных по результатам внутреннего государственного (муниципального) финансового контроля.</t>
  </si>
  <si>
    <t>Nna – количество фактов нарушения бюджетного законодательства и иных нормативно-правовых актов, выявленных в ходе контрольных мероприятий.</t>
  </si>
  <si>
    <t>6.3. Наличие фактов нарушений в сфере закупок товаров, работ, услуг.</t>
  </si>
  <si>
    <t xml:space="preserve">Nz - количество фактов нарушений в сфере закупок товаров, работ, услуг на обеспечение выполнения функций ГАБС, в том числе по подведомственным учреждениям. </t>
  </si>
  <si>
    <t xml:space="preserve">6.4. Наличие судебных актов РФ, мировых соглашений, исков по возмещению вреда, взысканию задолженности. </t>
  </si>
  <si>
    <t>Qvr - количество актов, мировых соглашений, исков о возмещении вреда, причиненного в результате незаконных действий (бездействия) ГАБС либо его должностных лиц, а также о взыскании задолженности, в том числе по подведомственным учреждениям.</t>
  </si>
  <si>
    <t xml:space="preserve">6.5. Наличие фактов нарушения бюджетного законодательства и иных нормативно-правовых актов, выявленных Контрольно-счетной комиссией. </t>
  </si>
  <si>
    <t>Nksk – количество фактов нарушения бюджетного законодательства и иных нормативно-правовых актов, выявленных в ходе контрольных мероприятий Контрольно-счетной комиссии Омутнинского района.</t>
  </si>
  <si>
    <t>ОТЧЕТ</t>
  </si>
  <si>
    <t>о проведении годового мониторинга качества финансового менеджмента, осуществляемого главными администраторами бюджетных средств Омутнинского района</t>
  </si>
  <si>
    <t xml:space="preserve">1. Управление культуры Омутнинского района. </t>
  </si>
  <si>
    <t xml:space="preserve">2. Управление образования Омутнинского района. </t>
  </si>
  <si>
    <t xml:space="preserve">3. Финансовое управление Омутнинского района. </t>
  </si>
  <si>
    <t xml:space="preserve">4. УМИ и ЗР Омутнинского района. </t>
  </si>
  <si>
    <t xml:space="preserve">5. Управление по физической культуре, спорту, туризму и работе с молодежью. </t>
  </si>
  <si>
    <t xml:space="preserve">6.  Администрация Омутнинского района. </t>
  </si>
  <si>
    <t xml:space="preserve">7. Омутнинская районная Дума. </t>
  </si>
  <si>
    <t xml:space="preserve">Qni - количество фактов представления недостоверной информации. </t>
  </si>
  <si>
    <t>Балльная оценка                (0 или -1)</t>
  </si>
  <si>
    <t>Наличие фактов представления недостоверной информации</t>
  </si>
  <si>
    <t xml:space="preserve">ИТОГОВОЕ МЕСТО </t>
  </si>
  <si>
    <t xml:space="preserve">1.7. Эффективность управления кредиторской и дебиторской задолженностью по расходам. </t>
  </si>
  <si>
    <t>2020 год</t>
  </si>
  <si>
    <t xml:space="preserve">Au - наличие ведомственного (внутреннего) акта, обеспечивающего осуществление внутреннего финансового аудита с соблюдением федеральных стандартов (1 - да / 0 - нет). </t>
  </si>
  <si>
    <t>АНАЛИЗ НЕ ПРОВОДИЛСЯ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</si>
</sst>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2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/>
    <xf numFmtId="0" fontId="2" fillId="0" borderId="10" xfId="0" applyFont="1" applyFill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  <xf numFmtId="2" fontId="5" fillId="4" borderId="3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165" fontId="8" fillId="0" borderId="3" xfId="0" applyNumberFormat="1" applyFont="1" applyFill="1" applyBorder="1" applyAlignment="1" applyProtection="1">
      <alignment horizontal="center" wrapText="1"/>
    </xf>
    <xf numFmtId="165" fontId="8" fillId="0" borderId="3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0" borderId="0" xfId="0" applyFont="1"/>
    <xf numFmtId="0" fontId="2" fillId="0" borderId="3" xfId="0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4" borderId="3" xfId="0" applyFont="1" applyFill="1" applyBorder="1"/>
    <xf numFmtId="0" fontId="11" fillId="0" borderId="0" xfId="0" applyFont="1" applyFill="1" applyAlignment="1"/>
    <xf numFmtId="0" fontId="11" fillId="0" borderId="0" xfId="0" applyFont="1" applyFill="1"/>
    <xf numFmtId="0" fontId="9" fillId="5" borderId="3" xfId="0" applyFont="1" applyFill="1" applyBorder="1" applyAlignment="1">
      <alignment vertical="center" wrapText="1"/>
    </xf>
    <xf numFmtId="0" fontId="0" fillId="0" borderId="3" xfId="0" applyBorder="1"/>
    <xf numFmtId="0" fontId="5" fillId="0" borderId="3" xfId="0" applyFont="1" applyFill="1" applyBorder="1" applyAlignment="1" applyProtection="1">
      <alignment horizontal="center" wrapText="1"/>
    </xf>
    <xf numFmtId="0" fontId="10" fillId="5" borderId="3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7"/>
  <sheetViews>
    <sheetView tabSelected="1" zoomScale="79" zoomScaleNormal="79" workbookViewId="0">
      <pane xSplit="1" topLeftCell="AQ1" activePane="topRight" state="frozen"/>
      <selection pane="topRight" activeCell="BD7" sqref="BD7:BE8"/>
    </sheetView>
  </sheetViews>
  <sheetFormatPr defaultRowHeight="12.75"/>
  <cols>
    <col min="1" max="1" width="27.7109375" customWidth="1"/>
    <col min="2" max="2" width="15.5703125" customWidth="1"/>
    <col min="3" max="3" width="9.7109375" customWidth="1"/>
    <col min="4" max="4" width="17.140625" customWidth="1"/>
    <col min="5" max="5" width="9.140625" customWidth="1"/>
    <col min="6" max="6" width="13.28515625" customWidth="1"/>
    <col min="7" max="7" width="12.28515625" customWidth="1"/>
    <col min="8" max="8" width="9.85546875" customWidth="1"/>
    <col min="9" max="9" width="8.7109375" customWidth="1"/>
    <col min="10" max="10" width="17" customWidth="1"/>
    <col min="11" max="11" width="16.42578125" customWidth="1"/>
    <col min="12" max="12" width="17.42578125" customWidth="1"/>
    <col min="13" max="13" width="16.140625" customWidth="1"/>
    <col min="14" max="14" width="11.28515625" customWidth="1"/>
    <col min="15" max="15" width="10.140625" customWidth="1"/>
    <col min="16" max="16" width="8.5703125" customWidth="1"/>
    <col min="17" max="17" width="15.7109375" customWidth="1"/>
    <col min="18" max="18" width="12.85546875" customWidth="1"/>
    <col min="19" max="19" width="11.28515625" customWidth="1"/>
    <col min="20" max="20" width="9.5703125" customWidth="1"/>
    <col min="21" max="21" width="8.5703125" customWidth="1"/>
    <col min="22" max="22" width="21" customWidth="1"/>
    <col min="23" max="23" width="18.7109375" customWidth="1"/>
    <col min="24" max="24" width="9.7109375" customWidth="1"/>
    <col min="25" max="25" width="9.5703125" customWidth="1"/>
    <col min="26" max="26" width="12.7109375" customWidth="1"/>
    <col min="27" max="27" width="8.5703125" customWidth="1"/>
    <col min="28" max="28" width="14.140625" customWidth="1"/>
    <col min="29" max="29" width="8.85546875" customWidth="1"/>
    <col min="30" max="30" width="14.85546875" customWidth="1"/>
    <col min="31" max="31" width="8.5703125" customWidth="1"/>
    <col min="32" max="32" width="15.140625" customWidth="1"/>
    <col min="33" max="33" width="9.42578125" customWidth="1"/>
    <col min="34" max="35" width="9.140625" hidden="1" customWidth="1"/>
    <col min="36" max="36" width="14.42578125" customWidth="1"/>
    <col min="37" max="37" width="8.5703125" customWidth="1"/>
    <col min="38" max="38" width="15.85546875" customWidth="1"/>
    <col min="39" max="39" width="9" customWidth="1"/>
    <col min="40" max="40" width="12.42578125" customWidth="1"/>
    <col min="41" max="41" width="15.85546875" customWidth="1"/>
    <col min="42" max="42" width="10.28515625" customWidth="1"/>
    <col min="43" max="43" width="8.85546875" customWidth="1"/>
    <col min="44" max="44" width="14.5703125" customWidth="1"/>
    <col min="45" max="45" width="9.140625" customWidth="1"/>
    <col min="46" max="46" width="14.5703125" customWidth="1"/>
    <col min="47" max="47" width="9.5703125" customWidth="1"/>
    <col min="48" max="48" width="13.5703125" customWidth="1"/>
    <col min="49" max="49" width="9" customWidth="1"/>
    <col min="50" max="50" width="15.42578125" customWidth="1"/>
    <col min="51" max="51" width="8.7109375" customWidth="1"/>
    <col min="52" max="52" width="15.42578125" customWidth="1"/>
    <col min="53" max="53" width="9" customWidth="1"/>
    <col min="54" max="54" width="16.7109375" customWidth="1"/>
    <col min="55" max="55" width="9" customWidth="1"/>
    <col min="56" max="56" width="12.28515625" customWidth="1"/>
    <col min="57" max="57" width="9" customWidth="1"/>
    <col min="58" max="58" width="15.7109375" customWidth="1"/>
    <col min="59" max="59" width="17" customWidth="1"/>
  </cols>
  <sheetData>
    <row r="2" spans="1:59" ht="18.75" customHeight="1">
      <c r="D2" s="54" t="s">
        <v>54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59" ht="19.5" customHeight="1">
      <c r="A3" s="1"/>
      <c r="B3" s="1"/>
      <c r="C3" s="1"/>
      <c r="D3" s="29" t="s">
        <v>55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6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6"/>
    </row>
    <row r="4" spans="1:59" ht="19.5" customHeight="1">
      <c r="A4" s="1"/>
      <c r="B4" s="1"/>
      <c r="C4" s="1"/>
      <c r="D4" s="1"/>
      <c r="E4" s="1"/>
      <c r="F4" s="1"/>
      <c r="G4" s="1"/>
      <c r="H4" s="1"/>
      <c r="I4" s="65" t="s">
        <v>68</v>
      </c>
      <c r="J4" s="65"/>
      <c r="K4" s="65"/>
      <c r="L4" s="6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8"/>
      <c r="AG4" s="6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6"/>
    </row>
    <row r="5" spans="1:59" ht="20.25" customHeight="1">
      <c r="A5" s="1"/>
      <c r="B5" s="1"/>
      <c r="C5" s="1"/>
      <c r="D5" s="1"/>
      <c r="E5" s="1"/>
      <c r="F5" s="1"/>
      <c r="G5" s="1"/>
      <c r="H5" s="1"/>
      <c r="I5" s="53" t="s">
        <v>20</v>
      </c>
      <c r="J5" s="53"/>
      <c r="K5" s="53"/>
      <c r="L5" s="5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1"/>
    </row>
    <row r="6" spans="1:5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"/>
    </row>
    <row r="7" spans="1:59" ht="38.25" customHeight="1">
      <c r="A7" s="35" t="s">
        <v>5</v>
      </c>
      <c r="B7" s="42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56" t="s">
        <v>65</v>
      </c>
      <c r="BE7" s="57"/>
      <c r="BF7" s="62" t="s">
        <v>19</v>
      </c>
      <c r="BG7" s="50" t="s">
        <v>66</v>
      </c>
    </row>
    <row r="8" spans="1:59" ht="210" customHeight="1">
      <c r="A8" s="36"/>
      <c r="B8" s="38" t="s">
        <v>21</v>
      </c>
      <c r="C8" s="40"/>
      <c r="D8" s="40" t="s">
        <v>22</v>
      </c>
      <c r="E8" s="41"/>
      <c r="F8" s="38" t="s">
        <v>24</v>
      </c>
      <c r="G8" s="39"/>
      <c r="H8" s="39"/>
      <c r="I8" s="40"/>
      <c r="J8" s="38" t="s">
        <v>25</v>
      </c>
      <c r="K8" s="39"/>
      <c r="L8" s="39"/>
      <c r="M8" s="39"/>
      <c r="N8" s="39"/>
      <c r="O8" s="39"/>
      <c r="P8" s="40"/>
      <c r="Q8" s="38" t="s">
        <v>30</v>
      </c>
      <c r="R8" s="39"/>
      <c r="S8" s="39"/>
      <c r="T8" s="39"/>
      <c r="U8" s="40"/>
      <c r="V8" s="41" t="s">
        <v>31</v>
      </c>
      <c r="W8" s="41"/>
      <c r="X8" s="41"/>
      <c r="Y8" s="41"/>
      <c r="Z8" s="38" t="s">
        <v>67</v>
      </c>
      <c r="AA8" s="40"/>
      <c r="AB8" s="38" t="s">
        <v>34</v>
      </c>
      <c r="AC8" s="40"/>
      <c r="AD8" s="38" t="s">
        <v>35</v>
      </c>
      <c r="AE8" s="40"/>
      <c r="AF8" s="38" t="s">
        <v>36</v>
      </c>
      <c r="AG8" s="40"/>
      <c r="AH8" s="60"/>
      <c r="AI8" s="61"/>
      <c r="AJ8" s="38" t="s">
        <v>37</v>
      </c>
      <c r="AK8" s="40"/>
      <c r="AL8" s="41" t="s">
        <v>38</v>
      </c>
      <c r="AM8" s="41"/>
      <c r="AN8" s="41" t="s">
        <v>39</v>
      </c>
      <c r="AO8" s="41"/>
      <c r="AP8" s="41"/>
      <c r="AQ8" s="41"/>
      <c r="AR8" s="38" t="s">
        <v>42</v>
      </c>
      <c r="AS8" s="40"/>
      <c r="AT8" s="38" t="s">
        <v>44</v>
      </c>
      <c r="AU8" s="40"/>
      <c r="AV8" s="38" t="s">
        <v>46</v>
      </c>
      <c r="AW8" s="40"/>
      <c r="AX8" s="41" t="s">
        <v>48</v>
      </c>
      <c r="AY8" s="41"/>
      <c r="AZ8" s="38" t="s">
        <v>50</v>
      </c>
      <c r="BA8" s="40"/>
      <c r="BB8" s="38" t="s">
        <v>52</v>
      </c>
      <c r="BC8" s="39"/>
      <c r="BD8" s="58"/>
      <c r="BE8" s="59"/>
      <c r="BF8" s="63"/>
      <c r="BG8" s="51"/>
    </row>
    <row r="9" spans="1:59" ht="252" customHeight="1">
      <c r="A9" s="37"/>
      <c r="B9" s="24" t="s">
        <v>23</v>
      </c>
      <c r="C9" s="26" t="s">
        <v>1</v>
      </c>
      <c r="D9" s="9" t="s">
        <v>7</v>
      </c>
      <c r="E9" s="26" t="s">
        <v>1</v>
      </c>
      <c r="F9" s="7" t="s">
        <v>8</v>
      </c>
      <c r="G9" s="7" t="s">
        <v>9</v>
      </c>
      <c r="H9" s="26" t="s">
        <v>3</v>
      </c>
      <c r="I9" s="27" t="s">
        <v>2</v>
      </c>
      <c r="J9" s="4" t="s">
        <v>26</v>
      </c>
      <c r="K9" s="4" t="s">
        <v>27</v>
      </c>
      <c r="L9" s="4" t="s">
        <v>28</v>
      </c>
      <c r="M9" s="4" t="s">
        <v>29</v>
      </c>
      <c r="N9" s="4" t="s">
        <v>10</v>
      </c>
      <c r="O9" s="26" t="s">
        <v>3</v>
      </c>
      <c r="P9" s="26" t="s">
        <v>1</v>
      </c>
      <c r="Q9" s="4" t="s">
        <v>11</v>
      </c>
      <c r="R9" s="4" t="s">
        <v>12</v>
      </c>
      <c r="S9" s="4" t="s">
        <v>13</v>
      </c>
      <c r="T9" s="26" t="s">
        <v>3</v>
      </c>
      <c r="U9" s="26" t="s">
        <v>1</v>
      </c>
      <c r="V9" s="4" t="s">
        <v>32</v>
      </c>
      <c r="W9" s="4" t="s">
        <v>33</v>
      </c>
      <c r="X9" s="26" t="s">
        <v>3</v>
      </c>
      <c r="Y9" s="26" t="s">
        <v>1</v>
      </c>
      <c r="Z9" s="3" t="s">
        <v>14</v>
      </c>
      <c r="AA9" s="27" t="s">
        <v>4</v>
      </c>
      <c r="AB9" s="3" t="s">
        <v>15</v>
      </c>
      <c r="AC9" s="27" t="s">
        <v>4</v>
      </c>
      <c r="AD9" s="3" t="s">
        <v>16</v>
      </c>
      <c r="AE9" s="26" t="s">
        <v>1</v>
      </c>
      <c r="AF9" s="3" t="s">
        <v>18</v>
      </c>
      <c r="AG9" s="26" t="s">
        <v>1</v>
      </c>
      <c r="AH9" s="3"/>
      <c r="AI9" s="3"/>
      <c r="AJ9" s="5" t="s">
        <v>17</v>
      </c>
      <c r="AK9" s="27" t="s">
        <v>4</v>
      </c>
      <c r="AL9" s="3" t="s">
        <v>69</v>
      </c>
      <c r="AM9" s="27" t="s">
        <v>4</v>
      </c>
      <c r="AN9" s="3" t="s">
        <v>41</v>
      </c>
      <c r="AO9" s="3" t="s">
        <v>40</v>
      </c>
      <c r="AP9" s="26" t="s">
        <v>3</v>
      </c>
      <c r="AQ9" s="26" t="s">
        <v>1</v>
      </c>
      <c r="AR9" s="4" t="s">
        <v>43</v>
      </c>
      <c r="AS9" s="26" t="s">
        <v>1</v>
      </c>
      <c r="AT9" s="4" t="s">
        <v>45</v>
      </c>
      <c r="AU9" s="26" t="s">
        <v>1</v>
      </c>
      <c r="AV9" s="4" t="s">
        <v>47</v>
      </c>
      <c r="AW9" s="26" t="s">
        <v>1</v>
      </c>
      <c r="AX9" s="4" t="s">
        <v>49</v>
      </c>
      <c r="AY9" s="26" t="s">
        <v>1</v>
      </c>
      <c r="AZ9" s="4" t="s">
        <v>51</v>
      </c>
      <c r="BA9" s="26" t="s">
        <v>1</v>
      </c>
      <c r="BB9" s="4" t="s">
        <v>53</v>
      </c>
      <c r="BC9" s="26" t="s">
        <v>1</v>
      </c>
      <c r="BD9" s="3" t="s">
        <v>63</v>
      </c>
      <c r="BE9" s="27" t="s">
        <v>64</v>
      </c>
      <c r="BF9" s="64"/>
      <c r="BG9" s="52"/>
    </row>
    <row r="10" spans="1:59" s="23" customFormat="1" ht="38.25" customHeight="1">
      <c r="A10" s="31" t="s">
        <v>56</v>
      </c>
      <c r="B10" s="13">
        <v>0</v>
      </c>
      <c r="C10" s="15">
        <f>IF(B10=0,1,0)</f>
        <v>1</v>
      </c>
      <c r="D10" s="13">
        <v>6</v>
      </c>
      <c r="E10" s="15">
        <f>IF(D10=0,1,0)</f>
        <v>0</v>
      </c>
      <c r="F10" s="10">
        <v>324</v>
      </c>
      <c r="G10" s="11">
        <v>5825</v>
      </c>
      <c r="H10" s="16">
        <f>F10/G10</f>
        <v>5.5622317596566523E-2</v>
      </c>
      <c r="I10" s="15">
        <f>IF(H10&gt;0.0349,0,1)</f>
        <v>0</v>
      </c>
      <c r="J10" s="11">
        <v>15</v>
      </c>
      <c r="K10" s="10">
        <v>6</v>
      </c>
      <c r="L10" s="10">
        <v>0</v>
      </c>
      <c r="M10" s="10">
        <v>0</v>
      </c>
      <c r="N10" s="10">
        <v>12</v>
      </c>
      <c r="O10" s="16">
        <f>(J10-K10-L10-M10)/N10</f>
        <v>0.75</v>
      </c>
      <c r="P10" s="15">
        <f>IF(O10&gt;2,0,1)</f>
        <v>1</v>
      </c>
      <c r="Q10" s="19">
        <v>57876</v>
      </c>
      <c r="R10" s="19">
        <v>62696.4</v>
      </c>
      <c r="S10" s="18">
        <v>12</v>
      </c>
      <c r="T10" s="17">
        <f>ABS((R10-Q10)/R10/S10)</f>
        <v>6.4070664344364281E-3</v>
      </c>
      <c r="U10" s="15">
        <f>IF(T10&gt;0.0549,0,1)</f>
        <v>1</v>
      </c>
      <c r="V10" s="19">
        <v>62045.8</v>
      </c>
      <c r="W10" s="19">
        <v>61937.8</v>
      </c>
      <c r="X10" s="17">
        <f t="shared" ref="X10:X16" si="0">(V10-W10)/V10</f>
        <v>1.7406496491301586E-3</v>
      </c>
      <c r="Y10" s="15">
        <f>IF(X10&gt;0.0549,0,1)</f>
        <v>1</v>
      </c>
      <c r="Z10" s="20">
        <v>0</v>
      </c>
      <c r="AA10" s="12">
        <f>IF(Z10&gt;0,0,1)</f>
        <v>1</v>
      </c>
      <c r="AB10" s="11">
        <v>0</v>
      </c>
      <c r="AC10" s="12">
        <f>IF(AB10&gt;0,0,1)</f>
        <v>1</v>
      </c>
      <c r="AD10" s="21">
        <v>0</v>
      </c>
      <c r="AE10" s="12">
        <f>IF(AD10&gt;0,0,1)</f>
        <v>1</v>
      </c>
      <c r="AF10" s="13">
        <v>0</v>
      </c>
      <c r="AG10" s="14">
        <f>IF(AF10&gt;0,0,1)</f>
        <v>1</v>
      </c>
      <c r="AH10" s="22"/>
      <c r="AI10" s="12"/>
      <c r="AJ10" s="11">
        <v>0</v>
      </c>
      <c r="AK10" s="12">
        <f>IF(AJ10&gt;0,0,1)</f>
        <v>1</v>
      </c>
      <c r="AL10" s="11">
        <v>0</v>
      </c>
      <c r="AM10" s="12">
        <f>IF(AL10=1,1,0)</f>
        <v>0</v>
      </c>
      <c r="AN10" s="44" t="s">
        <v>70</v>
      </c>
      <c r="AO10" s="45"/>
      <c r="AP10" s="25"/>
      <c r="AQ10" s="15"/>
      <c r="AR10" s="18">
        <v>0</v>
      </c>
      <c r="AS10" s="15">
        <f>IF(AR10=0,1,0)</f>
        <v>1</v>
      </c>
      <c r="AT10" s="18">
        <v>0</v>
      </c>
      <c r="AU10" s="15">
        <f>IF(AT10=0,1,0)</f>
        <v>1</v>
      </c>
      <c r="AV10" s="18">
        <v>0</v>
      </c>
      <c r="AW10" s="15">
        <f>IF(AV10=0,1,0)</f>
        <v>1</v>
      </c>
      <c r="AX10" s="18">
        <v>11</v>
      </c>
      <c r="AY10" s="15">
        <f>IF(AX10=0,1,0)</f>
        <v>0</v>
      </c>
      <c r="AZ10" s="18">
        <v>0</v>
      </c>
      <c r="BA10" s="15">
        <f>IF(AZ10=0,1,0)</f>
        <v>1</v>
      </c>
      <c r="BB10" s="18">
        <v>97</v>
      </c>
      <c r="BC10" s="15">
        <f>IF(BB10=0,1,0)</f>
        <v>0</v>
      </c>
      <c r="BD10" s="33">
        <v>0</v>
      </c>
      <c r="BE10" s="12">
        <f>IF(BD10&gt;0,-1,0)</f>
        <v>0</v>
      </c>
      <c r="BF10" s="28">
        <f>C10+E10+I10+P10+U10+Y10+AA10+AC10+AE10+AG10+AK10+AM10+AQ10+AS10+AU10+AW10+AY10+BA10+BC10+BE10</f>
        <v>13</v>
      </c>
      <c r="BG10" s="34">
        <v>4</v>
      </c>
    </row>
    <row r="11" spans="1:59" ht="52.5" customHeight="1">
      <c r="A11" s="31" t="s">
        <v>57</v>
      </c>
      <c r="B11" s="13">
        <v>0</v>
      </c>
      <c r="C11" s="15">
        <f>IF(B11=0,1,0)</f>
        <v>1</v>
      </c>
      <c r="D11" s="13">
        <v>746</v>
      </c>
      <c r="E11" s="15">
        <f t="shared" ref="E11:E16" si="1">IF(D11=0,1,0)</f>
        <v>0</v>
      </c>
      <c r="F11" s="10">
        <v>3133</v>
      </c>
      <c r="G11" s="11">
        <v>19781</v>
      </c>
      <c r="H11" s="16">
        <f t="shared" ref="H11:H16" si="2">F11/G11</f>
        <v>0.15838430817451091</v>
      </c>
      <c r="I11" s="15">
        <f t="shared" ref="I11:I16" si="3">IF(H11&gt;0.0349,0,1)</f>
        <v>0</v>
      </c>
      <c r="J11" s="11">
        <v>52</v>
      </c>
      <c r="K11" s="10">
        <v>8</v>
      </c>
      <c r="L11" s="10">
        <v>0</v>
      </c>
      <c r="M11" s="10">
        <v>0</v>
      </c>
      <c r="N11" s="10">
        <v>12</v>
      </c>
      <c r="O11" s="16">
        <f t="shared" ref="O11:O16" si="4">(J11-K11-L11-M11)/N11</f>
        <v>3.6666666666666665</v>
      </c>
      <c r="P11" s="15">
        <f t="shared" ref="P11:P16" si="5">IF(O11&gt;2,0,1)</f>
        <v>0</v>
      </c>
      <c r="Q11" s="19">
        <v>180077.1</v>
      </c>
      <c r="R11" s="19">
        <v>173438</v>
      </c>
      <c r="S11" s="18">
        <v>12</v>
      </c>
      <c r="T11" s="17">
        <f>ABS((R11-Q11)/R11/S11)</f>
        <v>3.1899487617092783E-3</v>
      </c>
      <c r="U11" s="15">
        <f>IF(T11&gt;0.0549,0,1)</f>
        <v>1</v>
      </c>
      <c r="V11" s="19">
        <v>184825.3</v>
      </c>
      <c r="W11" s="19">
        <v>170283.6</v>
      </c>
      <c r="X11" s="17">
        <f t="shared" si="0"/>
        <v>7.8678081409850179E-2</v>
      </c>
      <c r="Y11" s="15">
        <f>IF(X11&gt;0.0549,0,1)</f>
        <v>0</v>
      </c>
      <c r="Z11" s="20">
        <v>0</v>
      </c>
      <c r="AA11" s="12">
        <f t="shared" ref="AA11:AA16" si="6">IF(Z11&gt;0,0,1)</f>
        <v>1</v>
      </c>
      <c r="AB11" s="11">
        <v>0</v>
      </c>
      <c r="AC11" s="12">
        <f t="shared" ref="AC11:AC16" si="7">IF(AB11&gt;0,0,1)</f>
        <v>1</v>
      </c>
      <c r="AD11" s="21">
        <v>0</v>
      </c>
      <c r="AE11" s="12">
        <f t="shared" ref="AE11:AE16" si="8">IF(AD11&gt;0,0,1)</f>
        <v>1</v>
      </c>
      <c r="AF11" s="13">
        <v>44</v>
      </c>
      <c r="AG11" s="14">
        <v>0</v>
      </c>
      <c r="AH11" s="32"/>
      <c r="AI11" s="32"/>
      <c r="AJ11" s="11">
        <v>1</v>
      </c>
      <c r="AK11" s="12">
        <f t="shared" ref="AK11:AK16" si="9">IF(AJ11&gt;0,0,1)</f>
        <v>0</v>
      </c>
      <c r="AL11" s="11">
        <v>0</v>
      </c>
      <c r="AM11" s="12">
        <f t="shared" ref="AM11:AM16" si="10">IF(AL11=1,1,0)</f>
        <v>0</v>
      </c>
      <c r="AN11" s="46"/>
      <c r="AO11" s="47"/>
      <c r="AP11" s="25"/>
      <c r="AQ11" s="15"/>
      <c r="AR11" s="18">
        <v>0</v>
      </c>
      <c r="AS11" s="15">
        <f t="shared" ref="AS11:AS16" si="11">IF(AR11=0,1,0)</f>
        <v>1</v>
      </c>
      <c r="AT11" s="18">
        <v>0</v>
      </c>
      <c r="AU11" s="15">
        <f t="shared" ref="AU11:AU16" si="12">IF(AT11=0,1,0)</f>
        <v>1</v>
      </c>
      <c r="AV11" s="18">
        <v>30</v>
      </c>
      <c r="AW11" s="15">
        <f t="shared" ref="AW11:AW16" si="13">IF(AV11=0,1,0)</f>
        <v>0</v>
      </c>
      <c r="AX11" s="18">
        <v>35</v>
      </c>
      <c r="AY11" s="15">
        <f t="shared" ref="AY11:AY16" si="14">IF(AX11=0,1,0)</f>
        <v>0</v>
      </c>
      <c r="AZ11" s="18">
        <v>1</v>
      </c>
      <c r="BA11" s="15">
        <f t="shared" ref="BA11:BA16" si="15">IF(AZ11=0,1,0)</f>
        <v>0</v>
      </c>
      <c r="BB11" s="18">
        <v>304</v>
      </c>
      <c r="BC11" s="15">
        <f t="shared" ref="BC11:BC16" si="16">IF(BB11=0,1,0)</f>
        <v>0</v>
      </c>
      <c r="BD11" s="33">
        <v>0</v>
      </c>
      <c r="BE11" s="12">
        <f t="shared" ref="BE11:BE14" si="17">IF(BD11&gt;0,-1,0)</f>
        <v>0</v>
      </c>
      <c r="BF11" s="28">
        <f t="shared" ref="BF11:BF15" si="18">C11+E11+I11+P11+U11+Y11+AA11+AC11+AE11+AG11+AK11+AM11+AQ11+AS11+AU11+AW11+AY11+BA11+BC11+BE11</f>
        <v>7</v>
      </c>
      <c r="BG11" s="34">
        <v>6</v>
      </c>
    </row>
    <row r="12" spans="1:59" ht="61.5" customHeight="1">
      <c r="A12" s="31" t="s">
        <v>58</v>
      </c>
      <c r="B12" s="13">
        <v>0</v>
      </c>
      <c r="C12" s="15">
        <f t="shared" ref="C12:C16" si="19">IF(B12=0,1,0)</f>
        <v>1</v>
      </c>
      <c r="D12" s="13">
        <v>0</v>
      </c>
      <c r="E12" s="15">
        <f t="shared" si="1"/>
        <v>1</v>
      </c>
      <c r="F12" s="10">
        <v>10</v>
      </c>
      <c r="G12" s="11">
        <v>762</v>
      </c>
      <c r="H12" s="16">
        <f>F12/G12</f>
        <v>1.3123359580052493E-2</v>
      </c>
      <c r="I12" s="15">
        <f t="shared" si="3"/>
        <v>1</v>
      </c>
      <c r="J12" s="11">
        <v>26</v>
      </c>
      <c r="K12" s="10">
        <v>6</v>
      </c>
      <c r="L12" s="10">
        <v>0</v>
      </c>
      <c r="M12" s="10">
        <v>10</v>
      </c>
      <c r="N12" s="10">
        <v>12</v>
      </c>
      <c r="O12" s="16">
        <f t="shared" si="4"/>
        <v>0.83333333333333337</v>
      </c>
      <c r="P12" s="15">
        <f t="shared" si="5"/>
        <v>1</v>
      </c>
      <c r="Q12" s="19">
        <v>31903.1</v>
      </c>
      <c r="R12" s="19">
        <v>33891.1</v>
      </c>
      <c r="S12" s="18">
        <v>12</v>
      </c>
      <c r="T12" s="17">
        <f t="shared" ref="T12:T16" si="20">ABS((R12-Q12)/R12/S12)</f>
        <v>4.8882056547785895E-3</v>
      </c>
      <c r="U12" s="15">
        <f t="shared" ref="U12:U16" si="21">IF(T12&gt;0.0549,0,1)</f>
        <v>1</v>
      </c>
      <c r="V12" s="19">
        <v>22224.3</v>
      </c>
      <c r="W12" s="19">
        <v>22128</v>
      </c>
      <c r="X12" s="17">
        <f t="shared" si="0"/>
        <v>4.3330948556309663E-3</v>
      </c>
      <c r="Y12" s="15">
        <f t="shared" ref="Y12:Y16" si="22">IF(X12&gt;0.0549,0,1)</f>
        <v>1</v>
      </c>
      <c r="Z12" s="20">
        <v>0</v>
      </c>
      <c r="AA12" s="12">
        <f t="shared" si="6"/>
        <v>1</v>
      </c>
      <c r="AB12" s="11">
        <v>0</v>
      </c>
      <c r="AC12" s="12">
        <f t="shared" si="7"/>
        <v>1</v>
      </c>
      <c r="AD12" s="21">
        <v>0</v>
      </c>
      <c r="AE12" s="12">
        <f t="shared" si="8"/>
        <v>1</v>
      </c>
      <c r="AF12" s="13">
        <v>0</v>
      </c>
      <c r="AG12" s="14">
        <f t="shared" ref="AG12:AG16" si="23">IF(AF12&gt;0,0,1)</f>
        <v>1</v>
      </c>
      <c r="AH12" s="32"/>
      <c r="AI12" s="32"/>
      <c r="AJ12" s="11">
        <v>0</v>
      </c>
      <c r="AK12" s="12">
        <f t="shared" si="9"/>
        <v>1</v>
      </c>
      <c r="AL12" s="11">
        <v>1</v>
      </c>
      <c r="AM12" s="12">
        <f t="shared" si="10"/>
        <v>1</v>
      </c>
      <c r="AN12" s="46"/>
      <c r="AO12" s="47"/>
      <c r="AP12" s="25"/>
      <c r="AQ12" s="15"/>
      <c r="AR12" s="18">
        <v>0</v>
      </c>
      <c r="AS12" s="15">
        <f t="shared" si="11"/>
        <v>1</v>
      </c>
      <c r="AT12" s="18">
        <v>0</v>
      </c>
      <c r="AU12" s="15">
        <f t="shared" si="12"/>
        <v>1</v>
      </c>
      <c r="AV12" s="18">
        <v>0</v>
      </c>
      <c r="AW12" s="15">
        <f t="shared" si="13"/>
        <v>1</v>
      </c>
      <c r="AX12" s="18">
        <v>0</v>
      </c>
      <c r="AY12" s="15">
        <f t="shared" si="14"/>
        <v>1</v>
      </c>
      <c r="AZ12" s="18">
        <v>0</v>
      </c>
      <c r="BA12" s="15">
        <f t="shared" si="15"/>
        <v>1</v>
      </c>
      <c r="BB12" s="18">
        <v>18</v>
      </c>
      <c r="BC12" s="15">
        <f t="shared" si="16"/>
        <v>0</v>
      </c>
      <c r="BD12" s="33">
        <v>0</v>
      </c>
      <c r="BE12" s="12">
        <f t="shared" si="17"/>
        <v>0</v>
      </c>
      <c r="BF12" s="28">
        <f t="shared" si="18"/>
        <v>17</v>
      </c>
      <c r="BG12" s="34">
        <v>1</v>
      </c>
    </row>
    <row r="13" spans="1:59" ht="60" customHeight="1">
      <c r="A13" s="31" t="s">
        <v>59</v>
      </c>
      <c r="B13" s="13">
        <v>0</v>
      </c>
      <c r="C13" s="15">
        <f t="shared" si="19"/>
        <v>1</v>
      </c>
      <c r="D13" s="13">
        <v>54</v>
      </c>
      <c r="E13" s="15">
        <f t="shared" si="1"/>
        <v>0</v>
      </c>
      <c r="F13" s="10">
        <v>105</v>
      </c>
      <c r="G13" s="11">
        <v>1059</v>
      </c>
      <c r="H13" s="16">
        <f t="shared" si="2"/>
        <v>9.9150141643059492E-2</v>
      </c>
      <c r="I13" s="15">
        <f t="shared" si="3"/>
        <v>0</v>
      </c>
      <c r="J13" s="11">
        <v>18</v>
      </c>
      <c r="K13" s="10">
        <v>7</v>
      </c>
      <c r="L13" s="10">
        <v>0</v>
      </c>
      <c r="M13" s="10">
        <v>7</v>
      </c>
      <c r="N13" s="10">
        <v>12</v>
      </c>
      <c r="O13" s="16">
        <f t="shared" si="4"/>
        <v>0.33333333333333331</v>
      </c>
      <c r="P13" s="15">
        <f t="shared" si="5"/>
        <v>1</v>
      </c>
      <c r="Q13" s="19">
        <v>12880.7</v>
      </c>
      <c r="R13" s="19">
        <v>13636</v>
      </c>
      <c r="S13" s="18">
        <v>12</v>
      </c>
      <c r="T13" s="17">
        <f t="shared" si="20"/>
        <v>4.6158453114305224E-3</v>
      </c>
      <c r="U13" s="15">
        <f t="shared" si="21"/>
        <v>1</v>
      </c>
      <c r="V13" s="19">
        <v>12761.7</v>
      </c>
      <c r="W13" s="19">
        <v>11781.8</v>
      </c>
      <c r="X13" s="17">
        <f t="shared" si="0"/>
        <v>7.6784440944388396E-2</v>
      </c>
      <c r="Y13" s="15">
        <f t="shared" si="22"/>
        <v>0</v>
      </c>
      <c r="Z13" s="20">
        <v>0</v>
      </c>
      <c r="AA13" s="12">
        <f t="shared" si="6"/>
        <v>1</v>
      </c>
      <c r="AB13" s="11">
        <v>0</v>
      </c>
      <c r="AC13" s="12">
        <f t="shared" si="7"/>
        <v>1</v>
      </c>
      <c r="AD13" s="21">
        <v>0</v>
      </c>
      <c r="AE13" s="12">
        <f t="shared" si="8"/>
        <v>1</v>
      </c>
      <c r="AF13" s="13">
        <v>0</v>
      </c>
      <c r="AG13" s="14">
        <f t="shared" si="23"/>
        <v>1</v>
      </c>
      <c r="AH13" s="32"/>
      <c r="AI13" s="32"/>
      <c r="AJ13" s="11">
        <v>1</v>
      </c>
      <c r="AK13" s="12">
        <f t="shared" si="9"/>
        <v>0</v>
      </c>
      <c r="AL13" s="11">
        <v>0</v>
      </c>
      <c r="AM13" s="12">
        <f t="shared" si="10"/>
        <v>0</v>
      </c>
      <c r="AN13" s="46"/>
      <c r="AO13" s="47"/>
      <c r="AP13" s="25"/>
      <c r="AQ13" s="15"/>
      <c r="AR13" s="18">
        <v>0</v>
      </c>
      <c r="AS13" s="15">
        <f t="shared" si="11"/>
        <v>1</v>
      </c>
      <c r="AT13" s="18">
        <v>0</v>
      </c>
      <c r="AU13" s="15">
        <f t="shared" si="12"/>
        <v>1</v>
      </c>
      <c r="AV13" s="18">
        <v>7</v>
      </c>
      <c r="AW13" s="15">
        <f t="shared" si="13"/>
        <v>0</v>
      </c>
      <c r="AX13" s="18">
        <v>0</v>
      </c>
      <c r="AY13" s="15">
        <f t="shared" si="14"/>
        <v>1</v>
      </c>
      <c r="AZ13" s="18">
        <v>4</v>
      </c>
      <c r="BA13" s="15">
        <f t="shared" si="15"/>
        <v>0</v>
      </c>
      <c r="BB13" s="18">
        <v>60</v>
      </c>
      <c r="BC13" s="15">
        <f t="shared" si="16"/>
        <v>0</v>
      </c>
      <c r="BD13" s="33">
        <v>0</v>
      </c>
      <c r="BE13" s="12">
        <f t="shared" si="17"/>
        <v>0</v>
      </c>
      <c r="BF13" s="28">
        <f t="shared" si="18"/>
        <v>10</v>
      </c>
      <c r="BG13" s="34">
        <v>5</v>
      </c>
    </row>
    <row r="14" spans="1:59" ht="63">
      <c r="A14" s="31" t="s">
        <v>60</v>
      </c>
      <c r="B14" s="13">
        <v>0</v>
      </c>
      <c r="C14" s="15">
        <f t="shared" si="19"/>
        <v>1</v>
      </c>
      <c r="D14" s="13">
        <v>0</v>
      </c>
      <c r="E14" s="15">
        <f t="shared" si="1"/>
        <v>1</v>
      </c>
      <c r="F14" s="10">
        <v>104</v>
      </c>
      <c r="G14" s="11">
        <v>1747</v>
      </c>
      <c r="H14" s="16">
        <f t="shared" si="2"/>
        <v>5.9530623926731537E-2</v>
      </c>
      <c r="I14" s="15">
        <f t="shared" si="3"/>
        <v>0</v>
      </c>
      <c r="J14" s="11">
        <v>20</v>
      </c>
      <c r="K14" s="10">
        <v>5</v>
      </c>
      <c r="L14" s="10">
        <v>4</v>
      </c>
      <c r="M14" s="10">
        <v>0</v>
      </c>
      <c r="N14" s="10">
        <v>12</v>
      </c>
      <c r="O14" s="16">
        <f>(J14-K14-L14-M14)/N14</f>
        <v>0.91666666666666663</v>
      </c>
      <c r="P14" s="15">
        <f t="shared" si="5"/>
        <v>1</v>
      </c>
      <c r="Q14" s="19">
        <v>15090.5</v>
      </c>
      <c r="R14" s="19">
        <v>17433.599999999999</v>
      </c>
      <c r="S14" s="18">
        <v>12</v>
      </c>
      <c r="T14" s="17">
        <f t="shared" si="20"/>
        <v>1.1200115485805183E-2</v>
      </c>
      <c r="U14" s="15">
        <f t="shared" si="21"/>
        <v>1</v>
      </c>
      <c r="V14" s="19">
        <v>17473.2</v>
      </c>
      <c r="W14" s="19">
        <v>17311.400000000001</v>
      </c>
      <c r="X14" s="17">
        <f t="shared" si="0"/>
        <v>9.2598951537210851E-3</v>
      </c>
      <c r="Y14" s="15">
        <f t="shared" si="22"/>
        <v>1</v>
      </c>
      <c r="Z14" s="20">
        <v>0</v>
      </c>
      <c r="AA14" s="12">
        <f t="shared" si="6"/>
        <v>1</v>
      </c>
      <c r="AB14" s="11">
        <v>0</v>
      </c>
      <c r="AC14" s="12">
        <f t="shared" si="7"/>
        <v>1</v>
      </c>
      <c r="AD14" s="21">
        <v>0</v>
      </c>
      <c r="AE14" s="12">
        <f t="shared" si="8"/>
        <v>1</v>
      </c>
      <c r="AF14" s="13">
        <v>0</v>
      </c>
      <c r="AG14" s="14">
        <f t="shared" si="23"/>
        <v>1</v>
      </c>
      <c r="AH14" s="32"/>
      <c r="AI14" s="32"/>
      <c r="AJ14" s="11">
        <v>0</v>
      </c>
      <c r="AK14" s="12">
        <f t="shared" si="9"/>
        <v>1</v>
      </c>
      <c r="AL14" s="11">
        <v>1</v>
      </c>
      <c r="AM14" s="12">
        <f t="shared" si="10"/>
        <v>1</v>
      </c>
      <c r="AN14" s="46"/>
      <c r="AO14" s="47"/>
      <c r="AP14" s="25"/>
      <c r="AQ14" s="15"/>
      <c r="AR14" s="18">
        <v>0</v>
      </c>
      <c r="AS14" s="15">
        <f t="shared" si="11"/>
        <v>1</v>
      </c>
      <c r="AT14" s="18">
        <v>0</v>
      </c>
      <c r="AU14" s="15">
        <f t="shared" si="12"/>
        <v>1</v>
      </c>
      <c r="AV14" s="18">
        <v>0</v>
      </c>
      <c r="AW14" s="15">
        <f t="shared" si="13"/>
        <v>1</v>
      </c>
      <c r="AX14" s="18">
        <v>7</v>
      </c>
      <c r="AY14" s="15">
        <f t="shared" si="14"/>
        <v>0</v>
      </c>
      <c r="AZ14" s="18">
        <v>0</v>
      </c>
      <c r="BA14" s="15">
        <f t="shared" si="15"/>
        <v>1</v>
      </c>
      <c r="BB14" s="18">
        <v>40</v>
      </c>
      <c r="BC14" s="15">
        <f t="shared" si="16"/>
        <v>0</v>
      </c>
      <c r="BD14" s="33">
        <v>0</v>
      </c>
      <c r="BE14" s="12">
        <f t="shared" si="17"/>
        <v>0</v>
      </c>
      <c r="BF14" s="28">
        <f t="shared" si="18"/>
        <v>15</v>
      </c>
      <c r="BG14" s="34">
        <v>3</v>
      </c>
    </row>
    <row r="15" spans="1:59" ht="36" customHeight="1">
      <c r="A15" s="31" t="s">
        <v>61</v>
      </c>
      <c r="B15" s="13">
        <v>0</v>
      </c>
      <c r="C15" s="15">
        <f t="shared" si="19"/>
        <v>1</v>
      </c>
      <c r="D15" s="13">
        <v>45</v>
      </c>
      <c r="E15" s="15">
        <f t="shared" si="1"/>
        <v>0</v>
      </c>
      <c r="F15" s="10">
        <v>153</v>
      </c>
      <c r="G15" s="11">
        <v>2352</v>
      </c>
      <c r="H15" s="16">
        <f t="shared" si="2"/>
        <v>6.5051020408163268E-2</v>
      </c>
      <c r="I15" s="15">
        <f t="shared" si="3"/>
        <v>0</v>
      </c>
      <c r="J15" s="11">
        <v>35</v>
      </c>
      <c r="K15" s="10">
        <v>6</v>
      </c>
      <c r="L15" s="10">
        <v>1</v>
      </c>
      <c r="M15" s="10">
        <v>11</v>
      </c>
      <c r="N15" s="10">
        <v>12</v>
      </c>
      <c r="O15" s="16">
        <f t="shared" si="4"/>
        <v>1.4166666666666667</v>
      </c>
      <c r="P15" s="15">
        <f t="shared" si="5"/>
        <v>1</v>
      </c>
      <c r="Q15" s="19">
        <v>22529</v>
      </c>
      <c r="R15" s="19">
        <v>35693</v>
      </c>
      <c r="S15" s="18">
        <v>12</v>
      </c>
      <c r="T15" s="17">
        <f t="shared" si="20"/>
        <v>3.073431765332138E-2</v>
      </c>
      <c r="U15" s="15">
        <f t="shared" si="21"/>
        <v>1</v>
      </c>
      <c r="V15" s="19">
        <v>36151</v>
      </c>
      <c r="W15" s="19">
        <v>35689.9</v>
      </c>
      <c r="X15" s="17">
        <f t="shared" si="0"/>
        <v>1.2754833891178628E-2</v>
      </c>
      <c r="Y15" s="15">
        <f t="shared" si="22"/>
        <v>1</v>
      </c>
      <c r="Z15" s="20">
        <v>0</v>
      </c>
      <c r="AA15" s="12">
        <f t="shared" si="6"/>
        <v>1</v>
      </c>
      <c r="AB15" s="11">
        <v>1</v>
      </c>
      <c r="AC15" s="12">
        <f t="shared" si="7"/>
        <v>0</v>
      </c>
      <c r="AD15" s="21">
        <v>0</v>
      </c>
      <c r="AE15" s="12">
        <f t="shared" si="8"/>
        <v>1</v>
      </c>
      <c r="AF15" s="13">
        <v>0</v>
      </c>
      <c r="AG15" s="14">
        <f t="shared" si="23"/>
        <v>1</v>
      </c>
      <c r="AH15" s="32"/>
      <c r="AI15" s="32"/>
      <c r="AJ15" s="11">
        <v>0</v>
      </c>
      <c r="AK15" s="12">
        <f t="shared" si="9"/>
        <v>1</v>
      </c>
      <c r="AL15" s="11">
        <v>1</v>
      </c>
      <c r="AM15" s="12">
        <f t="shared" si="10"/>
        <v>1</v>
      </c>
      <c r="AN15" s="46"/>
      <c r="AO15" s="47"/>
      <c r="AP15" s="25"/>
      <c r="AQ15" s="15"/>
      <c r="AR15" s="18">
        <v>0</v>
      </c>
      <c r="AS15" s="15">
        <f t="shared" si="11"/>
        <v>1</v>
      </c>
      <c r="AT15" s="18">
        <v>0</v>
      </c>
      <c r="AU15" s="15">
        <f t="shared" si="12"/>
        <v>1</v>
      </c>
      <c r="AV15" s="18">
        <v>0</v>
      </c>
      <c r="AW15" s="15">
        <f t="shared" si="13"/>
        <v>1</v>
      </c>
      <c r="AX15" s="18">
        <v>0</v>
      </c>
      <c r="AY15" s="15">
        <f t="shared" si="14"/>
        <v>1</v>
      </c>
      <c r="AZ15" s="18">
        <v>2</v>
      </c>
      <c r="BA15" s="15">
        <f t="shared" si="15"/>
        <v>0</v>
      </c>
      <c r="BB15" s="18">
        <v>63</v>
      </c>
      <c r="BC15" s="15">
        <f t="shared" si="16"/>
        <v>0</v>
      </c>
      <c r="BD15" s="33">
        <v>0</v>
      </c>
      <c r="BE15" s="12">
        <f>IF(BD15&gt;0,-1,0)</f>
        <v>0</v>
      </c>
      <c r="BF15" s="28">
        <f t="shared" si="18"/>
        <v>13</v>
      </c>
      <c r="BG15" s="34">
        <v>4</v>
      </c>
    </row>
    <row r="16" spans="1:59" ht="35.25" customHeight="1">
      <c r="A16" s="31" t="s">
        <v>62</v>
      </c>
      <c r="B16" s="13">
        <v>0</v>
      </c>
      <c r="C16" s="15">
        <f t="shared" si="19"/>
        <v>1</v>
      </c>
      <c r="D16" s="13">
        <v>6</v>
      </c>
      <c r="E16" s="15">
        <f t="shared" si="1"/>
        <v>0</v>
      </c>
      <c r="F16" s="10">
        <v>4</v>
      </c>
      <c r="G16" s="11">
        <v>131</v>
      </c>
      <c r="H16" s="16">
        <f t="shared" si="2"/>
        <v>3.0534351145038167E-2</v>
      </c>
      <c r="I16" s="15">
        <f t="shared" si="3"/>
        <v>1</v>
      </c>
      <c r="J16" s="11">
        <v>4</v>
      </c>
      <c r="K16" s="10">
        <v>2</v>
      </c>
      <c r="L16" s="10">
        <v>0</v>
      </c>
      <c r="M16" s="10">
        <v>0</v>
      </c>
      <c r="N16" s="10">
        <v>12</v>
      </c>
      <c r="O16" s="16">
        <f t="shared" si="4"/>
        <v>0.16666666666666666</v>
      </c>
      <c r="P16" s="15">
        <f t="shared" si="5"/>
        <v>1</v>
      </c>
      <c r="Q16" s="19">
        <v>712.2</v>
      </c>
      <c r="R16" s="19">
        <v>871.8</v>
      </c>
      <c r="S16" s="18">
        <v>12</v>
      </c>
      <c r="T16" s="17">
        <f t="shared" si="20"/>
        <v>1.525579261298462E-2</v>
      </c>
      <c r="U16" s="15">
        <f t="shared" si="21"/>
        <v>1</v>
      </c>
      <c r="V16" s="19">
        <v>1299.7</v>
      </c>
      <c r="W16" s="19">
        <v>1299.7</v>
      </c>
      <c r="X16" s="17">
        <f t="shared" si="0"/>
        <v>0</v>
      </c>
      <c r="Y16" s="15">
        <f t="shared" si="22"/>
        <v>1</v>
      </c>
      <c r="Z16" s="20">
        <v>0</v>
      </c>
      <c r="AA16" s="12">
        <f t="shared" si="6"/>
        <v>1</v>
      </c>
      <c r="AB16" s="11">
        <v>0</v>
      </c>
      <c r="AC16" s="12">
        <f t="shared" si="7"/>
        <v>1</v>
      </c>
      <c r="AD16" s="21">
        <v>0</v>
      </c>
      <c r="AE16" s="12">
        <f t="shared" si="8"/>
        <v>1</v>
      </c>
      <c r="AF16" s="13">
        <v>0</v>
      </c>
      <c r="AG16" s="14">
        <f t="shared" si="23"/>
        <v>1</v>
      </c>
      <c r="AH16" s="32"/>
      <c r="AI16" s="32"/>
      <c r="AJ16" s="11">
        <v>0</v>
      </c>
      <c r="AK16" s="12">
        <f t="shared" si="9"/>
        <v>1</v>
      </c>
      <c r="AL16" s="11">
        <v>1</v>
      </c>
      <c r="AM16" s="12">
        <f t="shared" si="10"/>
        <v>1</v>
      </c>
      <c r="AN16" s="48"/>
      <c r="AO16" s="49"/>
      <c r="AP16" s="25"/>
      <c r="AQ16" s="15"/>
      <c r="AR16" s="18">
        <v>0</v>
      </c>
      <c r="AS16" s="15">
        <f t="shared" si="11"/>
        <v>1</v>
      </c>
      <c r="AT16" s="18">
        <v>0</v>
      </c>
      <c r="AU16" s="15">
        <f t="shared" si="12"/>
        <v>1</v>
      </c>
      <c r="AV16" s="18">
        <v>0</v>
      </c>
      <c r="AW16" s="15">
        <f t="shared" si="13"/>
        <v>1</v>
      </c>
      <c r="AX16" s="18">
        <v>0</v>
      </c>
      <c r="AY16" s="15">
        <f t="shared" si="14"/>
        <v>1</v>
      </c>
      <c r="AZ16" s="18">
        <v>0</v>
      </c>
      <c r="BA16" s="15">
        <f t="shared" si="15"/>
        <v>1</v>
      </c>
      <c r="BB16" s="18">
        <v>2</v>
      </c>
      <c r="BC16" s="15">
        <f t="shared" si="16"/>
        <v>0</v>
      </c>
      <c r="BD16" s="33">
        <v>0</v>
      </c>
      <c r="BE16" s="12">
        <f>IF(BD16&gt;0,-1,0)</f>
        <v>0</v>
      </c>
      <c r="BF16" s="28">
        <f>C16+E16+I16+P16+U16+Y16+AA16+AC16+AE16+AG16+AK16+AM16+AQ16+AS16+AU16+AW16+AY16+BA16+BC16+BE16</f>
        <v>16</v>
      </c>
      <c r="BG16" s="34">
        <v>2</v>
      </c>
    </row>
    <row r="17" spans="59:59">
      <c r="BG17" t="s">
        <v>0</v>
      </c>
    </row>
  </sheetData>
  <mergeCells count="29">
    <mergeCell ref="AN10:AO16"/>
    <mergeCell ref="BG7:BG9"/>
    <mergeCell ref="I5:L5"/>
    <mergeCell ref="D2:R2"/>
    <mergeCell ref="BD7:BE8"/>
    <mergeCell ref="AH8:AI8"/>
    <mergeCell ref="AJ8:AK8"/>
    <mergeCell ref="AF8:AG8"/>
    <mergeCell ref="AZ8:BA8"/>
    <mergeCell ref="BF7:BF9"/>
    <mergeCell ref="V8:Y8"/>
    <mergeCell ref="AL8:AM8"/>
    <mergeCell ref="I4:L4"/>
    <mergeCell ref="A7:A9"/>
    <mergeCell ref="F8:I8"/>
    <mergeCell ref="J8:P8"/>
    <mergeCell ref="Q8:U8"/>
    <mergeCell ref="AX8:AY8"/>
    <mergeCell ref="B7:BC7"/>
    <mergeCell ref="BB8:BC8"/>
    <mergeCell ref="AR8:AS8"/>
    <mergeCell ref="AT8:AU8"/>
    <mergeCell ref="AV8:AW8"/>
    <mergeCell ref="B8:C8"/>
    <mergeCell ref="D8:E8"/>
    <mergeCell ref="AN8:AQ8"/>
    <mergeCell ref="Z8:AA8"/>
    <mergeCell ref="AB8:AC8"/>
    <mergeCell ref="AD8:AE8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мониторинг</vt:lpstr>
    </vt:vector>
  </TitlesOfParts>
  <Company>Финансовый отдел Омутнинского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UserGuest</dc:creator>
  <cp:lastModifiedBy>Admin</cp:lastModifiedBy>
  <cp:lastPrinted>2021-03-29T06:14:50Z</cp:lastPrinted>
  <dcterms:created xsi:type="dcterms:W3CDTF">2010-09-28T10:53:36Z</dcterms:created>
  <dcterms:modified xsi:type="dcterms:W3CDTF">2021-03-29T08:30:33Z</dcterms:modified>
</cp:coreProperties>
</file>