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60" windowWidth="15195" windowHeight="9210" tabRatio="375"/>
  </bookViews>
  <sheets>
    <sheet name="на 01.07.2021" sheetId="1" r:id="rId1"/>
  </sheets>
  <definedNames>
    <definedName name="_xlnm.Print_Titles" localSheetId="0">'на 01.07.2021'!$A:$A</definedName>
    <definedName name="_xlnm.Print_Area" localSheetId="0">'на 01.07.2021'!$A$2:$AR$18</definedName>
  </definedNames>
  <calcPr calcId="124519"/>
</workbook>
</file>

<file path=xl/calcChain.xml><?xml version="1.0" encoding="utf-8"?>
<calcChain xmlns="http://schemas.openxmlformats.org/spreadsheetml/2006/main">
  <c r="Q11" i="1"/>
  <c r="E10" l="1"/>
  <c r="U10" l="1"/>
  <c r="Q18"/>
  <c r="Q17"/>
  <c r="Q16"/>
  <c r="D14"/>
  <c r="D13"/>
  <c r="D12"/>
  <c r="D11"/>
  <c r="E11" s="1"/>
  <c r="AP11"/>
  <c r="AP12"/>
  <c r="AP13"/>
  <c r="AP14"/>
  <c r="AP15"/>
  <c r="AP16"/>
  <c r="AP17"/>
  <c r="AP18"/>
  <c r="AP10"/>
  <c r="Q12"/>
  <c r="R12" s="1"/>
  <c r="Y11"/>
  <c r="AC11" s="1"/>
  <c r="Y10"/>
  <c r="AB10" s="1"/>
  <c r="U11"/>
  <c r="V11" s="1"/>
  <c r="R11"/>
  <c r="Q10"/>
  <c r="R10" s="1"/>
  <c r="V10"/>
  <c r="AC10" l="1"/>
  <c r="AA10"/>
  <c r="Z11"/>
  <c r="AA11"/>
  <c r="AB11"/>
  <c r="Z10"/>
  <c r="AD10" l="1"/>
  <c r="AE10" s="1"/>
  <c r="AD11"/>
  <c r="AE11" s="1"/>
  <c r="D18"/>
  <c r="D17"/>
  <c r="D16"/>
  <c r="D15"/>
  <c r="AL11" l="1"/>
  <c r="AL12"/>
  <c r="AL13"/>
  <c r="AL14"/>
  <c r="AL15"/>
  <c r="AL16"/>
  <c r="AL17"/>
  <c r="AL18"/>
  <c r="Y12"/>
  <c r="Y13"/>
  <c r="Y14"/>
  <c r="Y15"/>
  <c r="Y16"/>
  <c r="Y17"/>
  <c r="Y18"/>
  <c r="U12"/>
  <c r="V12" s="1"/>
  <c r="U13"/>
  <c r="V13" s="1"/>
  <c r="U14"/>
  <c r="V14" s="1"/>
  <c r="U15"/>
  <c r="V15" s="1"/>
  <c r="U16"/>
  <c r="V16" s="1"/>
  <c r="U17"/>
  <c r="V17" s="1"/>
  <c r="U18"/>
  <c r="V18" s="1"/>
  <c r="Q13"/>
  <c r="R13" s="1"/>
  <c r="Q14"/>
  <c r="R14" s="1"/>
  <c r="Q15"/>
  <c r="R15" s="1"/>
  <c r="R16"/>
  <c r="R17"/>
  <c r="R18"/>
  <c r="N11"/>
  <c r="N12"/>
  <c r="N13"/>
  <c r="N14"/>
  <c r="N15"/>
  <c r="N16"/>
  <c r="N17"/>
  <c r="N18"/>
  <c r="L11"/>
  <c r="L12"/>
  <c r="L13"/>
  <c r="L14"/>
  <c r="L15"/>
  <c r="L16"/>
  <c r="L17"/>
  <c r="L18"/>
  <c r="E18"/>
  <c r="E12"/>
  <c r="E13"/>
  <c r="E14"/>
  <c r="E15"/>
  <c r="E16"/>
  <c r="E17"/>
  <c r="AL10"/>
  <c r="L10"/>
  <c r="N10"/>
  <c r="H10"/>
  <c r="AC15" l="1"/>
  <c r="AB15"/>
  <c r="AA15"/>
  <c r="Z15"/>
  <c r="AC13"/>
  <c r="AB13"/>
  <c r="AA13"/>
  <c r="Z13"/>
  <c r="AC18"/>
  <c r="AB18"/>
  <c r="AA18"/>
  <c r="Z18"/>
  <c r="AC16"/>
  <c r="AB16"/>
  <c r="AA16"/>
  <c r="Z16"/>
  <c r="AC14"/>
  <c r="AB14"/>
  <c r="AA14"/>
  <c r="Z14"/>
  <c r="AC12"/>
  <c r="AB12"/>
  <c r="AA12"/>
  <c r="Z12"/>
  <c r="AC17"/>
  <c r="AB17"/>
  <c r="AA17"/>
  <c r="Z17"/>
  <c r="AH11"/>
  <c r="AG11"/>
  <c r="AF11"/>
  <c r="AD14" l="1"/>
  <c r="AE14" s="1"/>
  <c r="AG14" s="1"/>
  <c r="AD13"/>
  <c r="AE13" s="1"/>
  <c r="AG13" s="1"/>
  <c r="AD15"/>
  <c r="AE15" s="1"/>
  <c r="AD18"/>
  <c r="AE18" s="1"/>
  <c r="AH18" s="1"/>
  <c r="AD12"/>
  <c r="AD16"/>
  <c r="AE16" s="1"/>
  <c r="AF16" s="1"/>
  <c r="AD17"/>
  <c r="AH16"/>
  <c r="AH13"/>
  <c r="AF13"/>
  <c r="AI13" s="1"/>
  <c r="AI11"/>
  <c r="AJ11" s="1"/>
  <c r="AQ11" s="1"/>
  <c r="AF18" l="1"/>
  <c r="AF14"/>
  <c r="AI14" s="1"/>
  <c r="AH15"/>
  <c r="AF15"/>
  <c r="AI15" s="1"/>
  <c r="AH14"/>
  <c r="AG16"/>
  <c r="AI18"/>
  <c r="AG15"/>
  <c r="AG18"/>
  <c r="AI16"/>
  <c r="AJ16" s="1"/>
  <c r="AQ16" s="1"/>
  <c r="AE12"/>
  <c r="AG12" s="1"/>
  <c r="AE17"/>
  <c r="AH17" s="1"/>
  <c r="AJ13"/>
  <c r="AQ13" s="1"/>
  <c r="AG10"/>
  <c r="AH10"/>
  <c r="AF10"/>
  <c r="AF17" l="1"/>
  <c r="AI17" s="1"/>
  <c r="AJ17" s="1"/>
  <c r="AQ17" s="1"/>
  <c r="AJ18"/>
  <c r="AQ18" s="1"/>
  <c r="AJ15"/>
  <c r="AQ15" s="1"/>
  <c r="AG17"/>
  <c r="AJ14"/>
  <c r="AQ14" s="1"/>
  <c r="AF12"/>
  <c r="AH12"/>
  <c r="AI10"/>
  <c r="AJ10" s="1"/>
  <c r="AI12" l="1"/>
  <c r="AJ12" s="1"/>
  <c r="AQ12" s="1"/>
  <c r="AQ10"/>
</calcChain>
</file>

<file path=xl/sharedStrings.xml><?xml version="1.0" encoding="utf-8"?>
<sst xmlns="http://schemas.openxmlformats.org/spreadsheetml/2006/main" count="67" uniqueCount="59">
  <si>
    <t>Итоговое место</t>
  </si>
  <si>
    <t>Расчет целевого значения индикатора</t>
  </si>
  <si>
    <t>Аi – исполнение бюджета i-го муниципального образования за отчетный финансовый год по налоговым и неналоговым доходам</t>
  </si>
  <si>
    <t>Б i – первоначальный план в соответствии с решением о бюджете на отчетный финансовый год по налоговым и неналоговым доходам i-го муниципального образования</t>
  </si>
  <si>
    <t>Аi – наличие МПА, о проведении  публичных слушаний по проекту бюджета на очередной финансовый год</t>
  </si>
  <si>
    <t>от 0,9 до 1,1</t>
  </si>
  <si>
    <t>Балльная оценка                   ( 1 или 0 )</t>
  </si>
  <si>
    <t xml:space="preserve">Аi – наличие фактов нарушения сроков представления бюджетной отчетности в i-м муниципальном образовании </t>
  </si>
  <si>
    <t xml:space="preserve">Итого баллов </t>
  </si>
  <si>
    <t>Балльная оценка (0 или1)</t>
  </si>
  <si>
    <r>
      <t xml:space="preserve">Р 1.3 Исполнение бюджета муниципального образования по налоговым и неналоговым доходам  к первоначально утвержденному объему </t>
    </r>
    <r>
      <rPr>
        <b/>
        <sz val="10"/>
        <rFont val="Times New Roman"/>
        <family val="1"/>
        <charset val="204"/>
      </rPr>
      <t>за отчетный финансовый год</t>
    </r>
  </si>
  <si>
    <t>Значение индикатора</t>
  </si>
  <si>
    <t>Р 2.1. МПА о проведении публичных слушаний по проекту бюджета на очередной финансовый год</t>
  </si>
  <si>
    <t xml:space="preserve">Расчет целевого значения показателя </t>
  </si>
  <si>
    <t>Наименование муниципального образования</t>
  </si>
  <si>
    <t xml:space="preserve">Р 2.1 Наличие просроченной кредиторской задолженности </t>
  </si>
  <si>
    <t xml:space="preserve">Оценка  качества организации и осуществления бюджетного процесса  в муниципальных образованиях                                          </t>
  </si>
  <si>
    <t>Балльная оценка          (0 или 1)</t>
  </si>
  <si>
    <t>Балльная оценка                   (0 или 1)</t>
  </si>
  <si>
    <t xml:space="preserve">Р 2.3 Своевременность представления бюджетной отчетности по перечню форм, входящих в состав  месячной, квартальной  и годовой отчетности </t>
  </si>
  <si>
    <t xml:space="preserve">Аi - уточненный план расходов на содержание органов местного самоуправления  i-го муниципального образования на конец отчетного периода (тыс. рублей)  </t>
  </si>
  <si>
    <t>Б i – утвержденный Правительством области норматив формирования расходов на содержание органов местного самоуправления  i-го муниципального образования (тыс. рублей)</t>
  </si>
  <si>
    <t>Аi –объем просроченной кредиторской задолженности в i-м  муниципальном образовании на конец отчетного периода (за исключением просроченной кредиторской задолженности за счет средств федерального, областного бюджета и бюджета муниципального образования Омутнинский муниципальный район Кировской области) (тыс. рублей)</t>
  </si>
  <si>
    <t>Р 2.5 Комплексный показатель по выполнению мероприятий по повышению поступлений налоговых и неналоговых доходов, а также по сокращению недоимки в местные бюджеты</t>
  </si>
  <si>
    <t>Аi – сумма  поступления налоговых доходов в бюджет i-го муниципального образования на конец отчетного периода текущего года (тыс. рублей)</t>
  </si>
  <si>
    <t>Б i – сумма поступления налоговых доходов в бюджет i-го муниципального образования на конец соответствующего отчетного периода предыдущего года (тыс. рублей)</t>
  </si>
  <si>
    <t>Р 2.5.1 Динамика поступления налоговых доходов в бюджет муниципального образования</t>
  </si>
  <si>
    <t>Р 2.5.2 Динамика поступления налога на доходы физических лиц в бюджет муниципального  образования</t>
  </si>
  <si>
    <t>Балльная оценка                   (0 или 0,5)</t>
  </si>
  <si>
    <t>Аi – сумма  поступления налога на доходы физических лиц по  i-му муниципальному образованию на конец отчетного периода текущего года (тыс. рублей)</t>
  </si>
  <si>
    <t>Б i – сумма поступления  налога на доходы физических лиц по i-му муниципальному образованию на конец соответствующего отчетного периода предыдущего года (тыс. рублей)</t>
  </si>
  <si>
    <t>Расчет целевого значения показателя</t>
  </si>
  <si>
    <t>Р 2.5.3  Динамика задолженности по налоговым платежам (без учета пеней и штрафных санкций) в бюджет  муниципального  образования</t>
  </si>
  <si>
    <t>Аi – сумма задолженности по налоговым платежам (без учета пеней и штрафных санкций) в бюджет i -го муниципального образования на конец отчетного периода (тыс. рублей)</t>
  </si>
  <si>
    <t>Бi – сумма задолженности по налоговым платежам (без учета пеней и штрафных санкций) в i- го  муниципального образования на  начало отчетного года (тыс. рублей)</t>
  </si>
  <si>
    <t>Балльная оценка (-2; -1; 0; 1)</t>
  </si>
  <si>
    <t>Балльная оценка (0)</t>
  </si>
  <si>
    <t>Балльная оценка (-1)</t>
  </si>
  <si>
    <t>Балльная оценка (-2)</t>
  </si>
  <si>
    <t>Балльная оценка (1)</t>
  </si>
  <si>
    <r>
      <t xml:space="preserve">Р 1.1 Соблюдение установленных Правительством Кировской области нормативов формирования расходов на содержание органов местного самоуправления </t>
    </r>
    <r>
      <rPr>
        <b/>
        <sz val="10"/>
        <rFont val="Times New Roman"/>
        <family val="1"/>
        <charset val="204"/>
      </rPr>
      <t>за отчетный период</t>
    </r>
  </si>
  <si>
    <t>Балльная оценка          (0; 1)</t>
  </si>
  <si>
    <t>Р 3.5 Своевременность размещения информации на едином портале бюджетной системы Российской Федерации в соответствии с приказом Минфина России от 28.12.2016 № 243н «О составе и порядке размещения и предоставления информации на едином портале бюджетной системы Российской Федерации»</t>
  </si>
  <si>
    <t>Аi – наличие фактов нарушения сроков размещения информации на едином портале бюджетной системы Российской Фендерации</t>
  </si>
  <si>
    <t>Наличие фактов представления недостоверной информации</t>
  </si>
  <si>
    <t xml:space="preserve">Qni - количество фактов представления недостоверной информации. </t>
  </si>
  <si>
    <t>Балльная оценка                (0 или -1)</t>
  </si>
  <si>
    <t xml:space="preserve">Омутнинское городское поселение </t>
  </si>
  <si>
    <t xml:space="preserve">Восточное городское поселение </t>
  </si>
  <si>
    <t>Песковское городское поселение</t>
  </si>
  <si>
    <t xml:space="preserve">Белореченское сельское поселение </t>
  </si>
  <si>
    <t xml:space="preserve">Вятское сельское поселение </t>
  </si>
  <si>
    <t>Залазнинское сельское поселение</t>
  </si>
  <si>
    <t>Леснополянское сельское поселение</t>
  </si>
  <si>
    <t>Чернохолуницкое сельское поселение</t>
  </si>
  <si>
    <t>Шахровское сельское поселение</t>
  </si>
  <si>
    <t>Балльная оценка (-1; 0; 1; 2)</t>
  </si>
  <si>
    <t>Балльная оценка (2)</t>
  </si>
  <si>
    <t>Омутнинского района на 01 июля 2022 года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</si>
</sst>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"/>
  </numFmts>
  <fonts count="16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8"/>
      <name val="Arial Cyr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8"/>
      <name val="Times New Roman"/>
      <family val="1"/>
      <charset val="204"/>
    </font>
    <font>
      <sz val="12"/>
      <name val="Arial Cyr"/>
      <charset val="204"/>
    </font>
    <font>
      <b/>
      <sz val="14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 applyFill="1"/>
    <xf numFmtId="164" fontId="1" fillId="0" borderId="0" xfId="0" applyNumberFormat="1" applyFont="1" applyFill="1"/>
    <xf numFmtId="2" fontId="1" fillId="0" borderId="0" xfId="0" applyNumberFormat="1" applyFont="1" applyFill="1"/>
    <xf numFmtId="0" fontId="1" fillId="0" borderId="0" xfId="0" applyFont="1" applyFill="1" applyAlignment="1">
      <alignment horizontal="center"/>
    </xf>
    <xf numFmtId="0" fontId="2" fillId="0" borderId="0" xfId="0" applyFont="1" applyFill="1"/>
    <xf numFmtId="0" fontId="3" fillId="0" borderId="0" xfId="0" applyFont="1" applyFill="1"/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vertical="top"/>
    </xf>
    <xf numFmtId="0" fontId="4" fillId="0" borderId="1" xfId="0" applyFont="1" applyFill="1" applyBorder="1" applyAlignment="1">
      <alignment horizontal="center" vertical="top" wrapText="1"/>
    </xf>
    <xf numFmtId="0" fontId="1" fillId="2" borderId="0" xfId="0" applyFont="1" applyFill="1"/>
    <xf numFmtId="0" fontId="7" fillId="0" borderId="2" xfId="0" applyFont="1" applyFill="1" applyBorder="1" applyAlignment="1">
      <alignment horizontal="center" vertical="top" wrapText="1"/>
    </xf>
    <xf numFmtId="164" fontId="7" fillId="0" borderId="2" xfId="0" applyNumberFormat="1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top" wrapText="1"/>
    </xf>
    <xf numFmtId="164" fontId="7" fillId="0" borderId="3" xfId="0" applyNumberFormat="1" applyFont="1" applyFill="1" applyBorder="1" applyAlignment="1">
      <alignment horizontal="center" vertical="top" wrapText="1"/>
    </xf>
    <xf numFmtId="1" fontId="7" fillId="0" borderId="3" xfId="0" applyNumberFormat="1" applyFont="1" applyFill="1" applyBorder="1" applyAlignment="1">
      <alignment horizontal="center" vertical="top" wrapText="1"/>
    </xf>
    <xf numFmtId="0" fontId="9" fillId="0" borderId="4" xfId="0" applyFont="1" applyFill="1" applyBorder="1" applyAlignment="1">
      <alignment vertical="top"/>
    </xf>
    <xf numFmtId="0" fontId="3" fillId="0" borderId="0" xfId="0" applyFont="1" applyFill="1" applyAlignment="1">
      <alignment horizontal="center"/>
    </xf>
    <xf numFmtId="0" fontId="12" fillId="3" borderId="4" xfId="0" applyFont="1" applyFill="1" applyBorder="1" applyAlignment="1">
      <alignment horizontal="center"/>
    </xf>
    <xf numFmtId="164" fontId="11" fillId="0" borderId="4" xfId="0" applyNumberFormat="1" applyFont="1" applyFill="1" applyBorder="1" applyAlignment="1">
      <alignment horizontal="center"/>
    </xf>
    <xf numFmtId="0" fontId="10" fillId="0" borderId="0" xfId="0" applyFont="1" applyFill="1" applyAlignment="1"/>
    <xf numFmtId="165" fontId="11" fillId="0" borderId="4" xfId="0" applyNumberFormat="1" applyFont="1" applyFill="1" applyBorder="1" applyAlignment="1">
      <alignment horizontal="center"/>
    </xf>
    <xf numFmtId="0" fontId="11" fillId="0" borderId="5" xfId="0" applyFont="1" applyFill="1" applyBorder="1" applyAlignment="1">
      <alignment horizontal="center"/>
    </xf>
    <xf numFmtId="2" fontId="12" fillId="0" borderId="6" xfId="0" applyNumberFormat="1" applyFont="1" applyFill="1" applyBorder="1" applyAlignment="1">
      <alignment horizontal="center"/>
    </xf>
    <xf numFmtId="0" fontId="12" fillId="0" borderId="4" xfId="0" applyFont="1" applyFill="1" applyBorder="1" applyAlignment="1">
      <alignment horizontal="center"/>
    </xf>
    <xf numFmtId="0" fontId="11" fillId="0" borderId="0" xfId="0" applyFont="1" applyFill="1"/>
    <xf numFmtId="0" fontId="14" fillId="0" borderId="0" xfId="0" applyFont="1" applyFill="1"/>
    <xf numFmtId="0" fontId="11" fillId="0" borderId="4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 vertical="top" wrapText="1"/>
    </xf>
    <xf numFmtId="0" fontId="2" fillId="5" borderId="0" xfId="0" applyFont="1" applyFill="1"/>
    <xf numFmtId="2" fontId="1" fillId="5" borderId="0" xfId="0" applyNumberFormat="1" applyFont="1" applyFill="1"/>
    <xf numFmtId="0" fontId="2" fillId="5" borderId="0" xfId="0" applyFont="1" applyFill="1" applyAlignment="1">
      <alignment horizontal="center"/>
    </xf>
    <xf numFmtId="0" fontId="12" fillId="0" borderId="0" xfId="0" applyFont="1" applyFill="1" applyAlignment="1"/>
    <xf numFmtId="1" fontId="12" fillId="5" borderId="4" xfId="0" applyNumberFormat="1" applyFont="1" applyFill="1" applyBorder="1" applyAlignment="1">
      <alignment horizontal="center"/>
    </xf>
    <xf numFmtId="165" fontId="12" fillId="5" borderId="4" xfId="0" applyNumberFormat="1" applyFont="1" applyFill="1" applyBorder="1" applyAlignment="1">
      <alignment horizontal="center"/>
    </xf>
    <xf numFmtId="0" fontId="12" fillId="5" borderId="5" xfId="0" applyFont="1" applyFill="1" applyBorder="1" applyAlignment="1">
      <alignment horizontal="center"/>
    </xf>
    <xf numFmtId="0" fontId="11" fillId="3" borderId="4" xfId="0" applyFont="1" applyFill="1" applyBorder="1" applyAlignment="1">
      <alignment wrapText="1"/>
    </xf>
    <xf numFmtId="0" fontId="1" fillId="0" borderId="4" xfId="0" applyFont="1" applyFill="1" applyBorder="1"/>
    <xf numFmtId="2" fontId="1" fillId="0" borderId="4" xfId="0" applyNumberFormat="1" applyFont="1" applyFill="1" applyBorder="1"/>
    <xf numFmtId="0" fontId="1" fillId="0" borderId="4" xfId="0" applyFont="1" applyFill="1" applyBorder="1" applyAlignment="1">
      <alignment horizontal="center"/>
    </xf>
    <xf numFmtId="0" fontId="1" fillId="2" borderId="4" xfId="0" applyFont="1" applyFill="1" applyBorder="1"/>
    <xf numFmtId="49" fontId="11" fillId="0" borderId="4" xfId="0" applyNumberFormat="1" applyFont="1" applyFill="1" applyBorder="1" applyAlignment="1">
      <alignment horizontal="center"/>
    </xf>
    <xf numFmtId="165" fontId="11" fillId="4" borderId="4" xfId="0" applyNumberFormat="1" applyFont="1" applyFill="1" applyBorder="1" applyAlignment="1">
      <alignment horizontal="center"/>
    </xf>
    <xf numFmtId="165" fontId="1" fillId="0" borderId="0" xfId="0" applyNumberFormat="1" applyFont="1" applyFill="1" applyAlignment="1">
      <alignment horizontal="center"/>
    </xf>
    <xf numFmtId="2" fontId="12" fillId="5" borderId="4" xfId="0" applyNumberFormat="1" applyFont="1" applyFill="1" applyBorder="1" applyAlignment="1">
      <alignment horizontal="center"/>
    </xf>
    <xf numFmtId="0" fontId="15" fillId="5" borderId="4" xfId="0" applyFont="1" applyFill="1" applyBorder="1" applyAlignment="1">
      <alignment horizontal="center"/>
    </xf>
    <xf numFmtId="0" fontId="11" fillId="0" borderId="4" xfId="0" applyFont="1" applyFill="1" applyBorder="1" applyAlignment="1">
      <alignment horizontal="center" vertical="top" wrapText="1"/>
    </xf>
    <xf numFmtId="0" fontId="12" fillId="5" borderId="2" xfId="0" applyFont="1" applyFill="1" applyBorder="1" applyAlignment="1">
      <alignment horizontal="center" vertical="center" wrapText="1"/>
    </xf>
    <xf numFmtId="0" fontId="12" fillId="5" borderId="13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wrapText="1"/>
    </xf>
    <xf numFmtId="0" fontId="13" fillId="0" borderId="0" xfId="0" applyFont="1" applyFill="1" applyAlignment="1">
      <alignment horizontal="center"/>
    </xf>
    <xf numFmtId="0" fontId="7" fillId="5" borderId="4" xfId="0" applyFont="1" applyFill="1" applyBorder="1" applyAlignment="1">
      <alignment horizontal="center" vertical="top" wrapText="1"/>
    </xf>
    <xf numFmtId="0" fontId="7" fillId="5" borderId="5" xfId="0" applyFont="1" applyFill="1" applyBorder="1" applyAlignment="1">
      <alignment horizontal="center" vertical="top" wrapText="1"/>
    </xf>
    <xf numFmtId="0" fontId="7" fillId="5" borderId="8" xfId="0" applyFont="1" applyFill="1" applyBorder="1" applyAlignment="1">
      <alignment horizontal="center" vertical="top" wrapText="1"/>
    </xf>
    <xf numFmtId="0" fontId="7" fillId="5" borderId="6" xfId="0" applyFont="1" applyFill="1" applyBorder="1" applyAlignment="1">
      <alignment horizontal="center" vertical="top" wrapText="1"/>
    </xf>
    <xf numFmtId="0" fontId="0" fillId="5" borderId="8" xfId="0" applyFill="1" applyBorder="1" applyAlignment="1">
      <alignment horizontal="center" vertical="top" wrapText="1"/>
    </xf>
    <xf numFmtId="0" fontId="0" fillId="0" borderId="8" xfId="0" applyBorder="1"/>
    <xf numFmtId="0" fontId="0" fillId="0" borderId="6" xfId="0" applyBorder="1"/>
    <xf numFmtId="16" fontId="7" fillId="5" borderId="4" xfId="0" applyNumberFormat="1" applyFont="1" applyFill="1" applyBorder="1" applyAlignment="1">
      <alignment horizontal="center" vertical="top" wrapText="1"/>
    </xf>
    <xf numFmtId="0" fontId="12" fillId="5" borderId="9" xfId="0" applyFont="1" applyFill="1" applyBorder="1" applyAlignment="1">
      <alignment horizontal="center" vertical="center" wrapText="1"/>
    </xf>
    <xf numFmtId="0" fontId="12" fillId="5" borderId="10" xfId="0" applyFont="1" applyFill="1" applyBorder="1" applyAlignment="1">
      <alignment horizontal="center" vertical="center" wrapText="1"/>
    </xf>
    <xf numFmtId="0" fontId="12" fillId="5" borderId="11" xfId="0" applyFont="1" applyFill="1" applyBorder="1" applyAlignment="1">
      <alignment horizontal="center" vertical="center" wrapText="1"/>
    </xf>
    <xf numFmtId="0" fontId="12" fillId="5" borderId="12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 vertical="top" wrapText="1"/>
    </xf>
    <xf numFmtId="0" fontId="12" fillId="0" borderId="0" xfId="0" applyFont="1" applyFill="1" applyAlignment="1">
      <alignment horizontal="center"/>
    </xf>
    <xf numFmtId="0" fontId="7" fillId="5" borderId="9" xfId="0" applyFont="1" applyFill="1" applyBorder="1" applyAlignment="1">
      <alignment horizontal="center" vertical="center" wrapText="1"/>
    </xf>
    <xf numFmtId="0" fontId="7" fillId="5" borderId="14" xfId="0" applyFont="1" applyFill="1" applyBorder="1" applyAlignment="1">
      <alignment horizontal="center" vertical="center" wrapText="1"/>
    </xf>
    <xf numFmtId="0" fontId="7" fillId="5" borderId="10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 wrapText="1"/>
    </xf>
    <xf numFmtId="0" fontId="7" fillId="5" borderId="8" xfId="0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30"/>
  <sheetViews>
    <sheetView tabSelected="1" view="pageBreakPreview" topLeftCell="A10" zoomScale="75" zoomScaleNormal="78" zoomScaleSheetLayoutView="75" workbookViewId="0">
      <pane xSplit="1" topLeftCell="B1" activePane="topRight" state="frozen"/>
      <selection activeCell="A4" sqref="A4"/>
      <selection pane="topRight" activeCell="U27" sqref="U27"/>
    </sheetView>
  </sheetViews>
  <sheetFormatPr defaultRowHeight="12.75"/>
  <cols>
    <col min="1" max="1" width="22.85546875" style="1" customWidth="1"/>
    <col min="2" max="2" width="16.140625" style="1" customWidth="1"/>
    <col min="3" max="3" width="18.140625" style="1" customWidth="1"/>
    <col min="4" max="4" width="11.140625" style="2" customWidth="1"/>
    <col min="5" max="5" width="10.42578125" style="1" customWidth="1"/>
    <col min="6" max="6" width="11.5703125" style="1" hidden="1" customWidth="1"/>
    <col min="7" max="7" width="11" style="1" hidden="1" customWidth="1"/>
    <col min="8" max="8" width="9.140625" style="3" hidden="1" customWidth="1"/>
    <col min="9" max="9" width="0.28515625" style="3" hidden="1" customWidth="1"/>
    <col min="10" max="10" width="9.140625" style="4" hidden="1" customWidth="1"/>
    <col min="11" max="11" width="16.5703125" style="4" customWidth="1"/>
    <col min="12" max="12" width="9.140625" style="4" customWidth="1"/>
    <col min="13" max="13" width="13.28515625" style="4" customWidth="1"/>
    <col min="14" max="14" width="9.140625" style="4" customWidth="1"/>
    <col min="15" max="15" width="15.7109375" style="4" customWidth="1"/>
    <col min="16" max="16" width="16.140625" style="4" customWidth="1"/>
    <col min="17" max="17" width="12.28515625" style="4" customWidth="1"/>
    <col min="18" max="18" width="10.140625" style="4" customWidth="1"/>
    <col min="19" max="19" width="16.140625" style="4" customWidth="1"/>
    <col min="20" max="20" width="17.28515625" style="4" customWidth="1"/>
    <col min="21" max="21" width="14.7109375" style="4" customWidth="1"/>
    <col min="22" max="22" width="9.5703125" style="4" customWidth="1"/>
    <col min="23" max="23" width="15.7109375" style="4" customWidth="1"/>
    <col min="24" max="24" width="16" style="4" customWidth="1"/>
    <col min="25" max="25" width="11.5703125" style="4" customWidth="1"/>
    <col min="26" max="26" width="14.42578125" style="4" hidden="1" customWidth="1"/>
    <col min="27" max="28" width="13.85546875" style="4" hidden="1" customWidth="1"/>
    <col min="29" max="29" width="13.7109375" style="4" hidden="1" customWidth="1"/>
    <col min="30" max="30" width="11.7109375" style="4" customWidth="1"/>
    <col min="31" max="31" width="11.42578125" style="4" customWidth="1"/>
    <col min="32" max="32" width="14.85546875" style="4" hidden="1" customWidth="1"/>
    <col min="33" max="33" width="16.7109375" style="4" hidden="1" customWidth="1"/>
    <col min="34" max="34" width="0.140625" style="4" hidden="1" customWidth="1"/>
    <col min="35" max="35" width="23.140625" style="4" hidden="1" customWidth="1"/>
    <col min="36" max="36" width="11.7109375" style="4" customWidth="1"/>
    <col min="37" max="37" width="15" style="4" customWidth="1"/>
    <col min="38" max="38" width="10" style="4" customWidth="1"/>
    <col min="39" max="40" width="0.28515625" style="1" hidden="1" customWidth="1"/>
    <col min="41" max="41" width="12.85546875" style="1" customWidth="1"/>
    <col min="42" max="42" width="10.140625" style="1" customWidth="1"/>
    <col min="43" max="43" width="11.7109375" style="1" customWidth="1"/>
    <col min="44" max="44" width="12" style="1" customWidth="1"/>
    <col min="45" max="16384" width="9.140625" style="1"/>
  </cols>
  <sheetData>
    <row r="1" spans="1:45" ht="26.25" customHeight="1">
      <c r="T1" s="63"/>
      <c r="U1" s="63"/>
      <c r="V1" s="63"/>
    </row>
    <row r="3" spans="1:45" s="5" customFormat="1" ht="27" customHeight="1">
      <c r="A3" s="6"/>
      <c r="B3" s="49" t="s">
        <v>16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</row>
    <row r="4" spans="1:45" s="5" customFormat="1" ht="28.5" customHeight="1">
      <c r="A4" s="6"/>
      <c r="B4" s="50" t="s">
        <v>58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</row>
    <row r="5" spans="1:45" s="5" customFormat="1" ht="27.75" customHeight="1">
      <c r="A5" s="6"/>
      <c r="B5" s="17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64"/>
      <c r="P5" s="64"/>
      <c r="Q5" s="32"/>
      <c r="R5" s="17"/>
      <c r="S5" s="17"/>
      <c r="T5" s="1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</row>
    <row r="6" spans="1:45" s="5" customFormat="1" ht="25.5" customHeight="1">
      <c r="A6" s="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45" s="5" customFormat="1" ht="39" customHeight="1">
      <c r="A7" s="46" t="s">
        <v>14</v>
      </c>
      <c r="B7" s="51" t="s">
        <v>40</v>
      </c>
      <c r="C7" s="51"/>
      <c r="D7" s="51"/>
      <c r="E7" s="51"/>
      <c r="F7" s="29"/>
      <c r="G7" s="29"/>
      <c r="H7" s="30"/>
      <c r="I7" s="30"/>
      <c r="J7" s="31"/>
      <c r="K7" s="51" t="s">
        <v>15</v>
      </c>
      <c r="L7" s="51"/>
      <c r="M7" s="58" t="s">
        <v>19</v>
      </c>
      <c r="N7" s="58"/>
      <c r="O7" s="65" t="s">
        <v>23</v>
      </c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7"/>
      <c r="AK7" s="58" t="s">
        <v>42</v>
      </c>
      <c r="AL7" s="58"/>
      <c r="AM7" s="29"/>
      <c r="AN7" s="29"/>
      <c r="AO7" s="59" t="s">
        <v>44</v>
      </c>
      <c r="AP7" s="60"/>
      <c r="AQ7" s="47" t="s">
        <v>8</v>
      </c>
      <c r="AR7" s="47" t="s">
        <v>0</v>
      </c>
    </row>
    <row r="8" spans="1:45" s="8" customFormat="1" ht="122.25" customHeight="1">
      <c r="A8" s="46"/>
      <c r="B8" s="51"/>
      <c r="C8" s="51"/>
      <c r="D8" s="51"/>
      <c r="E8" s="51"/>
      <c r="F8" s="53" t="s">
        <v>10</v>
      </c>
      <c r="G8" s="53"/>
      <c r="H8" s="53"/>
      <c r="I8" s="53"/>
      <c r="J8" s="53"/>
      <c r="K8" s="51"/>
      <c r="L8" s="51"/>
      <c r="M8" s="58"/>
      <c r="N8" s="58"/>
      <c r="O8" s="52" t="s">
        <v>26</v>
      </c>
      <c r="P8" s="53"/>
      <c r="Q8" s="53"/>
      <c r="R8" s="54"/>
      <c r="S8" s="52" t="s">
        <v>27</v>
      </c>
      <c r="T8" s="53"/>
      <c r="U8" s="53"/>
      <c r="V8" s="54"/>
      <c r="W8" s="52" t="s">
        <v>32</v>
      </c>
      <c r="X8" s="56"/>
      <c r="Y8" s="56"/>
      <c r="Z8" s="56"/>
      <c r="AA8" s="56"/>
      <c r="AB8" s="56"/>
      <c r="AC8" s="56"/>
      <c r="AD8" s="57"/>
      <c r="AE8" s="68"/>
      <c r="AF8" s="69"/>
      <c r="AG8" s="69"/>
      <c r="AH8" s="69"/>
      <c r="AI8" s="69"/>
      <c r="AJ8" s="70"/>
      <c r="AK8" s="58"/>
      <c r="AL8" s="58"/>
      <c r="AM8" s="52" t="s">
        <v>12</v>
      </c>
      <c r="AN8" s="55"/>
      <c r="AO8" s="61"/>
      <c r="AP8" s="62"/>
      <c r="AQ8" s="48"/>
      <c r="AR8" s="48"/>
    </row>
    <row r="9" spans="1:45" s="8" customFormat="1" ht="312.75" customHeight="1">
      <c r="A9" s="46"/>
      <c r="B9" s="28" t="s">
        <v>20</v>
      </c>
      <c r="C9" s="13" t="s">
        <v>21</v>
      </c>
      <c r="D9" s="12" t="s">
        <v>13</v>
      </c>
      <c r="E9" s="14" t="s">
        <v>18</v>
      </c>
      <c r="F9" s="13" t="s">
        <v>2</v>
      </c>
      <c r="G9" s="13" t="s">
        <v>3</v>
      </c>
      <c r="H9" s="13" t="s">
        <v>1</v>
      </c>
      <c r="I9" s="11" t="s">
        <v>11</v>
      </c>
      <c r="J9" s="14" t="s">
        <v>6</v>
      </c>
      <c r="K9" s="15" t="s">
        <v>22</v>
      </c>
      <c r="L9" s="13" t="s">
        <v>17</v>
      </c>
      <c r="M9" s="15" t="s">
        <v>7</v>
      </c>
      <c r="N9" s="13" t="s">
        <v>17</v>
      </c>
      <c r="O9" s="13" t="s">
        <v>24</v>
      </c>
      <c r="P9" s="13" t="s">
        <v>25</v>
      </c>
      <c r="Q9" s="12" t="s">
        <v>31</v>
      </c>
      <c r="R9" s="14" t="s">
        <v>28</v>
      </c>
      <c r="S9" s="13" t="s">
        <v>29</v>
      </c>
      <c r="T9" s="13" t="s">
        <v>30</v>
      </c>
      <c r="U9" s="12" t="s">
        <v>13</v>
      </c>
      <c r="V9" s="14" t="s">
        <v>28</v>
      </c>
      <c r="W9" s="13" t="s">
        <v>33</v>
      </c>
      <c r="X9" s="13" t="s">
        <v>34</v>
      </c>
      <c r="Y9" s="14" t="s">
        <v>31</v>
      </c>
      <c r="Z9" s="13" t="s">
        <v>39</v>
      </c>
      <c r="AA9" s="13" t="s">
        <v>36</v>
      </c>
      <c r="AB9" s="13" t="s">
        <v>37</v>
      </c>
      <c r="AC9" s="13" t="s">
        <v>38</v>
      </c>
      <c r="AD9" s="13" t="s">
        <v>35</v>
      </c>
      <c r="AE9" s="14" t="s">
        <v>31</v>
      </c>
      <c r="AF9" s="13" t="s">
        <v>37</v>
      </c>
      <c r="AG9" s="13" t="s">
        <v>36</v>
      </c>
      <c r="AH9" s="13" t="s">
        <v>39</v>
      </c>
      <c r="AI9" s="13" t="s">
        <v>57</v>
      </c>
      <c r="AJ9" s="13" t="s">
        <v>56</v>
      </c>
      <c r="AK9" s="15" t="s">
        <v>43</v>
      </c>
      <c r="AL9" s="13" t="s">
        <v>41</v>
      </c>
      <c r="AM9" s="15" t="s">
        <v>4</v>
      </c>
      <c r="AN9" s="13" t="s">
        <v>9</v>
      </c>
      <c r="AO9" s="13" t="s">
        <v>45</v>
      </c>
      <c r="AP9" s="13" t="s">
        <v>46</v>
      </c>
      <c r="AQ9" s="9"/>
      <c r="AR9" s="16"/>
    </row>
    <row r="10" spans="1:45" s="26" customFormat="1" ht="33" customHeight="1">
      <c r="A10" s="36" t="s">
        <v>47</v>
      </c>
      <c r="B10" s="21">
        <v>13771</v>
      </c>
      <c r="C10" s="21"/>
      <c r="D10" s="33">
        <v>1</v>
      </c>
      <c r="E10" s="18">
        <f>IF(D10&lt;=1,1,0)</f>
        <v>1</v>
      </c>
      <c r="F10" s="21"/>
      <c r="G10" s="22"/>
      <c r="H10" s="19" t="e">
        <f>F10/G10</f>
        <v>#DIV/0!</v>
      </c>
      <c r="I10" s="23" t="s">
        <v>5</v>
      </c>
      <c r="J10" s="18">
        <v>0</v>
      </c>
      <c r="K10" s="41">
        <v>0</v>
      </c>
      <c r="L10" s="18">
        <f>IF(K10&gt;=0.001,0,1)</f>
        <v>1</v>
      </c>
      <c r="M10" s="27">
        <v>0</v>
      </c>
      <c r="N10" s="18">
        <f>IF(M10&gt;=1,0,1)</f>
        <v>1</v>
      </c>
      <c r="O10" s="42">
        <v>27568.2</v>
      </c>
      <c r="P10" s="42">
        <v>25298.799999999999</v>
      </c>
      <c r="Q10" s="44">
        <f>O10/P10</f>
        <v>1.0897038594715955</v>
      </c>
      <c r="R10" s="18">
        <f>IF(Q10&lt;=1,0,0.5)</f>
        <v>0.5</v>
      </c>
      <c r="S10" s="21">
        <v>22967.200000000001</v>
      </c>
      <c r="T10" s="21">
        <v>21312.9</v>
      </c>
      <c r="U10" s="44">
        <f>S10/T10</f>
        <v>1.0776196575782742</v>
      </c>
      <c r="V10" s="18">
        <f>IF(U10&lt;=1,0,0.5)</f>
        <v>0.5</v>
      </c>
      <c r="W10" s="21">
        <v>1405.9</v>
      </c>
      <c r="X10" s="21">
        <v>2043.7</v>
      </c>
      <c r="Y10" s="44">
        <f t="shared" ref="Y10:Y18" si="0">W10/X10</f>
        <v>0.68791897049469108</v>
      </c>
      <c r="Z10" s="27">
        <f>IF(Y10&lt;1,1,0)</f>
        <v>1</v>
      </c>
      <c r="AA10" s="27">
        <f>IF(Y10=1,0,0)</f>
        <v>0</v>
      </c>
      <c r="AB10" s="27">
        <f>IF(AND(Y10&gt;1,Y10&lt;=1.5),-1,0)</f>
        <v>0</v>
      </c>
      <c r="AC10" s="27">
        <f>IF(Y10&gt;1.5,-2,0)</f>
        <v>0</v>
      </c>
      <c r="AD10" s="18">
        <f>Z10+AA10+AB10+AC10</f>
        <v>1</v>
      </c>
      <c r="AE10" s="34">
        <f>R10+V10+AD10</f>
        <v>2</v>
      </c>
      <c r="AF10" s="24">
        <f>IF(AE10&lt;0,-1,0)</f>
        <v>0</v>
      </c>
      <c r="AG10" s="24">
        <f>IF(AE10=0,0,0)</f>
        <v>0</v>
      </c>
      <c r="AH10" s="24">
        <f>IF(AND(AE10&gt;=0.5,AE10&lt;=1),1,0)</f>
        <v>0</v>
      </c>
      <c r="AI10" s="24">
        <f>IF(AND(AE10&gt;=1.5,AF10&lt;=2),2,0)</f>
        <v>2</v>
      </c>
      <c r="AJ10" s="18">
        <f>AF10+AG10+AH10+AI10</f>
        <v>2</v>
      </c>
      <c r="AK10" s="27">
        <v>0</v>
      </c>
      <c r="AL10" s="18">
        <f>IF(AK10&gt;0,0,1)</f>
        <v>1</v>
      </c>
      <c r="AM10" s="24"/>
      <c r="AN10" s="18">
        <v>0</v>
      </c>
      <c r="AO10" s="27">
        <v>0</v>
      </c>
      <c r="AP10" s="18">
        <f>IF(AO10&gt;0,-1,0)</f>
        <v>0</v>
      </c>
      <c r="AQ10" s="35">
        <f>E10+L10+N10+AJ10+AL10+AP10</f>
        <v>6</v>
      </c>
      <c r="AR10" s="45">
        <v>1</v>
      </c>
      <c r="AS10" s="25"/>
    </row>
    <row r="11" spans="1:45" ht="32.25">
      <c r="A11" s="36" t="s">
        <v>48</v>
      </c>
      <c r="B11" s="27">
        <v>4296.8999999999996</v>
      </c>
      <c r="C11" s="21">
        <v>4711</v>
      </c>
      <c r="D11" s="34">
        <f>B11/C11</f>
        <v>0.91209934196561226</v>
      </c>
      <c r="E11" s="18">
        <f>IF(D11&lt;=1,1,0)</f>
        <v>1</v>
      </c>
      <c r="F11" s="37"/>
      <c r="G11" s="37"/>
      <c r="H11" s="38"/>
      <c r="I11" s="38"/>
      <c r="J11" s="39"/>
      <c r="K11" s="27">
        <v>0</v>
      </c>
      <c r="L11" s="18">
        <f t="shared" ref="L11:L18" si="1">IF(K11&gt;=0.001,0,1)</f>
        <v>1</v>
      </c>
      <c r="M11" s="27">
        <v>0</v>
      </c>
      <c r="N11" s="18">
        <f t="shared" ref="N11:N18" si="2">IF(M11&gt;=1,0,1)</f>
        <v>1</v>
      </c>
      <c r="O11" s="27">
        <v>3920.9</v>
      </c>
      <c r="P11" s="27">
        <v>3837.2</v>
      </c>
      <c r="Q11" s="44">
        <f>O11/P11</f>
        <v>1.0218127801521943</v>
      </c>
      <c r="R11" s="18">
        <f t="shared" ref="R11:R18" si="3">IF(Q11&lt;=1,0,0.5)</f>
        <v>0.5</v>
      </c>
      <c r="S11" s="21">
        <v>3446</v>
      </c>
      <c r="T11" s="27">
        <v>3412.3</v>
      </c>
      <c r="U11" s="44">
        <f>S11/T11</f>
        <v>1.0098760366907951</v>
      </c>
      <c r="V11" s="18">
        <f t="shared" ref="V11:V18" si="4">IF(U11&lt;=1,0,0.5)</f>
        <v>0.5</v>
      </c>
      <c r="W11" s="27">
        <v>461.6</v>
      </c>
      <c r="X11" s="27">
        <v>620</v>
      </c>
      <c r="Y11" s="44">
        <f t="shared" si="0"/>
        <v>0.74451612903225806</v>
      </c>
      <c r="Z11" s="27">
        <f t="shared" ref="Z11:Z18" si="5">IF(Y11&lt;1,1,0)</f>
        <v>1</v>
      </c>
      <c r="AA11" s="27">
        <f t="shared" ref="AA11:AA18" si="6">IF(Y11=1,0,0)</f>
        <v>0</v>
      </c>
      <c r="AB11" s="27">
        <f t="shared" ref="AB11:AB18" si="7">IF(AND(Y11&gt;1,Y11&lt;=1.5),-1,0)</f>
        <v>0</v>
      </c>
      <c r="AC11" s="27">
        <f t="shared" ref="AC11:AC18" si="8">IF(Y11&gt;1.5,-2,0)</f>
        <v>0</v>
      </c>
      <c r="AD11" s="18">
        <f>Z11+AA11+AB11+AC11</f>
        <v>1</v>
      </c>
      <c r="AE11" s="34">
        <f t="shared" ref="AE11:AE18" si="9">R11+V11+AD11</f>
        <v>2</v>
      </c>
      <c r="AF11" s="24">
        <f t="shared" ref="AF11:AF18" si="10">IF(AE11&lt;0,-1,0)</f>
        <v>0</v>
      </c>
      <c r="AG11" s="24">
        <f t="shared" ref="AG11:AG18" si="11">IF(AE11=0,0,0)</f>
        <v>0</v>
      </c>
      <c r="AH11" s="24">
        <f t="shared" ref="AH11:AH18" si="12">IF(AND(AE11&gt;=0.5,AE11&lt;=1),1,0)</f>
        <v>0</v>
      </c>
      <c r="AI11" s="24">
        <f t="shared" ref="AI11:AI18" si="13">IF(AND(AE11&gt;=1.5,AF11&lt;=2),2,0)</f>
        <v>2</v>
      </c>
      <c r="AJ11" s="18">
        <f>AF11+AG11+AH11+AI11</f>
        <v>2</v>
      </c>
      <c r="AK11" s="27">
        <v>0</v>
      </c>
      <c r="AL11" s="18">
        <f t="shared" ref="AL11:AL18" si="14">IF(AK11&gt;0,0,1)</f>
        <v>1</v>
      </c>
      <c r="AM11" s="37"/>
      <c r="AN11" s="37"/>
      <c r="AO11" s="27">
        <v>0</v>
      </c>
      <c r="AP11" s="18">
        <f t="shared" ref="AP11:AP18" si="15">IF(AO11&gt;0,-1,0)</f>
        <v>0</v>
      </c>
      <c r="AQ11" s="35">
        <f t="shared" ref="AQ11:AQ18" si="16">E11+L11+N11+AJ11+AL11+AP11</f>
        <v>6</v>
      </c>
      <c r="AR11" s="45">
        <v>1</v>
      </c>
    </row>
    <row r="12" spans="1:45" ht="33" customHeight="1">
      <c r="A12" s="36" t="s">
        <v>49</v>
      </c>
      <c r="B12" s="27">
        <v>3749.6</v>
      </c>
      <c r="C12" s="21">
        <v>4359</v>
      </c>
      <c r="D12" s="34">
        <f>B12/C12</f>
        <v>0.86019729295710023</v>
      </c>
      <c r="E12" s="18">
        <f t="shared" ref="E12:E18" si="17">IF(D12&lt;=1,1,0)</f>
        <v>1</v>
      </c>
      <c r="F12" s="37"/>
      <c r="G12" s="37"/>
      <c r="H12" s="38"/>
      <c r="I12" s="38"/>
      <c r="J12" s="39"/>
      <c r="K12" s="27">
        <v>0</v>
      </c>
      <c r="L12" s="18">
        <f t="shared" si="1"/>
        <v>1</v>
      </c>
      <c r="M12" s="27">
        <v>1</v>
      </c>
      <c r="N12" s="18">
        <f t="shared" si="2"/>
        <v>0</v>
      </c>
      <c r="O12" s="27">
        <v>3007.8</v>
      </c>
      <c r="P12" s="27">
        <v>2851.1</v>
      </c>
      <c r="Q12" s="44">
        <f>O12/P12</f>
        <v>1.0549612430290065</v>
      </c>
      <c r="R12" s="18">
        <f t="shared" si="3"/>
        <v>0.5</v>
      </c>
      <c r="S12" s="27">
        <v>2180.9</v>
      </c>
      <c r="T12" s="27">
        <v>2219.6999999999998</v>
      </c>
      <c r="U12" s="44">
        <f t="shared" ref="U12:U18" si="18">S12/T12</f>
        <v>0.98252016038203371</v>
      </c>
      <c r="V12" s="18">
        <f t="shared" si="4"/>
        <v>0</v>
      </c>
      <c r="W12" s="27">
        <v>749.1</v>
      </c>
      <c r="X12" s="27">
        <v>663.2</v>
      </c>
      <c r="Y12" s="44">
        <f t="shared" si="0"/>
        <v>1.1295235223160434</v>
      </c>
      <c r="Z12" s="27">
        <f t="shared" si="5"/>
        <v>0</v>
      </c>
      <c r="AA12" s="27">
        <f t="shared" si="6"/>
        <v>0</v>
      </c>
      <c r="AB12" s="27">
        <f t="shared" si="7"/>
        <v>-1</v>
      </c>
      <c r="AC12" s="27">
        <f t="shared" si="8"/>
        <v>0</v>
      </c>
      <c r="AD12" s="18">
        <f t="shared" ref="AD12:AD18" si="19">Z12+AA12+AB12+AC12</f>
        <v>-1</v>
      </c>
      <c r="AE12" s="34">
        <f t="shared" si="9"/>
        <v>-0.5</v>
      </c>
      <c r="AF12" s="24">
        <f t="shared" si="10"/>
        <v>-1</v>
      </c>
      <c r="AG12" s="24">
        <f t="shared" si="11"/>
        <v>0</v>
      </c>
      <c r="AH12" s="24">
        <f t="shared" si="12"/>
        <v>0</v>
      </c>
      <c r="AI12" s="24">
        <f t="shared" si="13"/>
        <v>0</v>
      </c>
      <c r="AJ12" s="18">
        <f t="shared" ref="AJ12:AJ18" si="20">AF12+AG12+AH12+AI12</f>
        <v>-1</v>
      </c>
      <c r="AK12" s="27">
        <v>0</v>
      </c>
      <c r="AL12" s="18">
        <f t="shared" si="14"/>
        <v>1</v>
      </c>
      <c r="AM12" s="37"/>
      <c r="AN12" s="37"/>
      <c r="AO12" s="27">
        <v>0</v>
      </c>
      <c r="AP12" s="18">
        <f t="shared" si="15"/>
        <v>0</v>
      </c>
      <c r="AQ12" s="35">
        <f t="shared" si="16"/>
        <v>2</v>
      </c>
      <c r="AR12" s="45">
        <v>3</v>
      </c>
    </row>
    <row r="13" spans="1:45" ht="32.25">
      <c r="A13" s="36" t="s">
        <v>50</v>
      </c>
      <c r="B13" s="27">
        <v>2101.8000000000002</v>
      </c>
      <c r="C13" s="21">
        <v>2448</v>
      </c>
      <c r="D13" s="34">
        <f>B13/C13</f>
        <v>0.85857843137254908</v>
      </c>
      <c r="E13" s="18">
        <f t="shared" si="17"/>
        <v>1</v>
      </c>
      <c r="F13" s="37"/>
      <c r="G13" s="37"/>
      <c r="H13" s="38"/>
      <c r="I13" s="38"/>
      <c r="J13" s="39"/>
      <c r="K13" s="27">
        <v>0</v>
      </c>
      <c r="L13" s="18">
        <f t="shared" si="1"/>
        <v>1</v>
      </c>
      <c r="M13" s="27">
        <v>0</v>
      </c>
      <c r="N13" s="18">
        <f t="shared" si="2"/>
        <v>1</v>
      </c>
      <c r="O13" s="27">
        <v>380.7</v>
      </c>
      <c r="P13" s="27">
        <v>343.3</v>
      </c>
      <c r="Q13" s="44">
        <f t="shared" ref="Q13:Q15" si="21">O13/P13</f>
        <v>1.1089426157879405</v>
      </c>
      <c r="R13" s="18">
        <f t="shared" si="3"/>
        <v>0.5</v>
      </c>
      <c r="S13" s="27">
        <v>134.5</v>
      </c>
      <c r="T13" s="27">
        <v>128.6</v>
      </c>
      <c r="U13" s="44">
        <f t="shared" si="18"/>
        <v>1.0458786936236393</v>
      </c>
      <c r="V13" s="18">
        <f t="shared" si="4"/>
        <v>0.5</v>
      </c>
      <c r="W13" s="27">
        <v>45.8</v>
      </c>
      <c r="X13" s="27">
        <v>56.9</v>
      </c>
      <c r="Y13" s="44">
        <f t="shared" si="0"/>
        <v>0.80492091388400699</v>
      </c>
      <c r="Z13" s="27">
        <f t="shared" si="5"/>
        <v>1</v>
      </c>
      <c r="AA13" s="27">
        <f t="shared" si="6"/>
        <v>0</v>
      </c>
      <c r="AB13" s="27">
        <f t="shared" si="7"/>
        <v>0</v>
      </c>
      <c r="AC13" s="27">
        <f t="shared" si="8"/>
        <v>0</v>
      </c>
      <c r="AD13" s="18">
        <f t="shared" si="19"/>
        <v>1</v>
      </c>
      <c r="AE13" s="34">
        <f t="shared" si="9"/>
        <v>2</v>
      </c>
      <c r="AF13" s="24">
        <f t="shared" si="10"/>
        <v>0</v>
      </c>
      <c r="AG13" s="24">
        <f t="shared" si="11"/>
        <v>0</v>
      </c>
      <c r="AH13" s="24">
        <f t="shared" si="12"/>
        <v>0</v>
      </c>
      <c r="AI13" s="24">
        <f t="shared" si="13"/>
        <v>2</v>
      </c>
      <c r="AJ13" s="18">
        <f t="shared" si="20"/>
        <v>2</v>
      </c>
      <c r="AK13" s="27">
        <v>0</v>
      </c>
      <c r="AL13" s="18">
        <f t="shared" si="14"/>
        <v>1</v>
      </c>
      <c r="AM13" s="37"/>
      <c r="AN13" s="37"/>
      <c r="AO13" s="27">
        <v>0</v>
      </c>
      <c r="AP13" s="18">
        <f t="shared" si="15"/>
        <v>0</v>
      </c>
      <c r="AQ13" s="35">
        <f t="shared" si="16"/>
        <v>6</v>
      </c>
      <c r="AR13" s="45">
        <v>1</v>
      </c>
    </row>
    <row r="14" spans="1:45" ht="32.25">
      <c r="A14" s="36" t="s">
        <v>51</v>
      </c>
      <c r="B14" s="21">
        <v>2297</v>
      </c>
      <c r="C14" s="21">
        <v>2845</v>
      </c>
      <c r="D14" s="34">
        <f>B14/C14</f>
        <v>0.80738137082601058</v>
      </c>
      <c r="E14" s="18">
        <f t="shared" si="17"/>
        <v>1</v>
      </c>
      <c r="F14" s="37"/>
      <c r="G14" s="37"/>
      <c r="H14" s="38"/>
      <c r="I14" s="38"/>
      <c r="J14" s="39"/>
      <c r="K14" s="27">
        <v>0</v>
      </c>
      <c r="L14" s="18">
        <f t="shared" si="1"/>
        <v>1</v>
      </c>
      <c r="M14" s="27">
        <v>0</v>
      </c>
      <c r="N14" s="18">
        <f t="shared" si="2"/>
        <v>1</v>
      </c>
      <c r="O14" s="27">
        <v>436.7</v>
      </c>
      <c r="P14" s="27">
        <v>360.6</v>
      </c>
      <c r="Q14" s="44">
        <f t="shared" si="21"/>
        <v>1.211037160288408</v>
      </c>
      <c r="R14" s="18">
        <f t="shared" si="3"/>
        <v>0.5</v>
      </c>
      <c r="S14" s="27">
        <v>75.099999999999994</v>
      </c>
      <c r="T14" s="27">
        <v>74.7</v>
      </c>
      <c r="U14" s="44">
        <f t="shared" si="18"/>
        <v>1.005354752342704</v>
      </c>
      <c r="V14" s="18">
        <f t="shared" si="4"/>
        <v>0.5</v>
      </c>
      <c r="W14" s="27">
        <v>3.3</v>
      </c>
      <c r="X14" s="27">
        <v>6.3</v>
      </c>
      <c r="Y14" s="44">
        <f t="shared" si="0"/>
        <v>0.52380952380952384</v>
      </c>
      <c r="Z14" s="27">
        <f t="shared" si="5"/>
        <v>1</v>
      </c>
      <c r="AA14" s="27">
        <f t="shared" si="6"/>
        <v>0</v>
      </c>
      <c r="AB14" s="27">
        <f t="shared" si="7"/>
        <v>0</v>
      </c>
      <c r="AC14" s="27">
        <f t="shared" si="8"/>
        <v>0</v>
      </c>
      <c r="AD14" s="18">
        <f t="shared" si="19"/>
        <v>1</v>
      </c>
      <c r="AE14" s="34">
        <f t="shared" si="9"/>
        <v>2</v>
      </c>
      <c r="AF14" s="24">
        <f t="shared" si="10"/>
        <v>0</v>
      </c>
      <c r="AG14" s="24">
        <f t="shared" si="11"/>
        <v>0</v>
      </c>
      <c r="AH14" s="24">
        <f t="shared" si="12"/>
        <v>0</v>
      </c>
      <c r="AI14" s="24">
        <f t="shared" si="13"/>
        <v>2</v>
      </c>
      <c r="AJ14" s="18">
        <f t="shared" si="20"/>
        <v>2</v>
      </c>
      <c r="AK14" s="27">
        <v>0</v>
      </c>
      <c r="AL14" s="18">
        <f t="shared" si="14"/>
        <v>1</v>
      </c>
      <c r="AM14" s="37"/>
      <c r="AN14" s="37"/>
      <c r="AO14" s="27">
        <v>0</v>
      </c>
      <c r="AP14" s="18">
        <f t="shared" si="15"/>
        <v>0</v>
      </c>
      <c r="AQ14" s="35">
        <f t="shared" si="16"/>
        <v>6</v>
      </c>
      <c r="AR14" s="45">
        <v>1</v>
      </c>
    </row>
    <row r="15" spans="1:45" ht="32.25">
      <c r="A15" s="36" t="s">
        <v>52</v>
      </c>
      <c r="B15" s="21">
        <v>2542</v>
      </c>
      <c r="C15" s="21">
        <v>2624</v>
      </c>
      <c r="D15" s="33">
        <f t="shared" ref="D15:D18" si="22">B15/C15</f>
        <v>0.96875</v>
      </c>
      <c r="E15" s="18">
        <f t="shared" si="17"/>
        <v>1</v>
      </c>
      <c r="F15" s="37"/>
      <c r="G15" s="37"/>
      <c r="H15" s="38"/>
      <c r="I15" s="38"/>
      <c r="J15" s="39"/>
      <c r="K15" s="27">
        <v>0</v>
      </c>
      <c r="L15" s="18">
        <f t="shared" si="1"/>
        <v>1</v>
      </c>
      <c r="M15" s="27">
        <v>1</v>
      </c>
      <c r="N15" s="18">
        <f t="shared" si="2"/>
        <v>0</v>
      </c>
      <c r="O15" s="27">
        <v>679.4</v>
      </c>
      <c r="P15" s="27">
        <v>622.9</v>
      </c>
      <c r="Q15" s="44">
        <f t="shared" si="21"/>
        <v>1.0907047680205491</v>
      </c>
      <c r="R15" s="18">
        <f t="shared" si="3"/>
        <v>0.5</v>
      </c>
      <c r="S15" s="21">
        <v>258.7</v>
      </c>
      <c r="T15" s="27">
        <v>267.10000000000002</v>
      </c>
      <c r="U15" s="44">
        <f t="shared" si="18"/>
        <v>0.96855110445526005</v>
      </c>
      <c r="V15" s="18">
        <f t="shared" si="4"/>
        <v>0</v>
      </c>
      <c r="W15" s="27">
        <v>29.7</v>
      </c>
      <c r="X15" s="27">
        <v>44</v>
      </c>
      <c r="Y15" s="44">
        <f t="shared" si="0"/>
        <v>0.67499999999999993</v>
      </c>
      <c r="Z15" s="27">
        <f t="shared" si="5"/>
        <v>1</v>
      </c>
      <c r="AA15" s="27">
        <f t="shared" si="6"/>
        <v>0</v>
      </c>
      <c r="AB15" s="27">
        <f t="shared" si="7"/>
        <v>0</v>
      </c>
      <c r="AC15" s="27">
        <f t="shared" si="8"/>
        <v>0</v>
      </c>
      <c r="AD15" s="18">
        <f t="shared" si="19"/>
        <v>1</v>
      </c>
      <c r="AE15" s="34">
        <f t="shared" si="9"/>
        <v>1.5</v>
      </c>
      <c r="AF15" s="24">
        <f t="shared" si="10"/>
        <v>0</v>
      </c>
      <c r="AG15" s="24">
        <f t="shared" si="11"/>
        <v>0</v>
      </c>
      <c r="AH15" s="24">
        <f t="shared" si="12"/>
        <v>0</v>
      </c>
      <c r="AI15" s="24">
        <f t="shared" si="13"/>
        <v>2</v>
      </c>
      <c r="AJ15" s="18">
        <f t="shared" si="20"/>
        <v>2</v>
      </c>
      <c r="AK15" s="27">
        <v>0</v>
      </c>
      <c r="AL15" s="18">
        <f t="shared" si="14"/>
        <v>1</v>
      </c>
      <c r="AM15" s="37"/>
      <c r="AN15" s="37"/>
      <c r="AO15" s="27">
        <v>0</v>
      </c>
      <c r="AP15" s="18">
        <f t="shared" si="15"/>
        <v>0</v>
      </c>
      <c r="AQ15" s="35">
        <f t="shared" si="16"/>
        <v>5</v>
      </c>
      <c r="AR15" s="45">
        <v>2</v>
      </c>
    </row>
    <row r="16" spans="1:45" ht="32.25">
      <c r="A16" s="36" t="s">
        <v>53</v>
      </c>
      <c r="B16" s="27">
        <v>1990.1</v>
      </c>
      <c r="C16" s="21">
        <v>2139</v>
      </c>
      <c r="D16" s="34">
        <f t="shared" si="22"/>
        <v>0.93038803179055629</v>
      </c>
      <c r="E16" s="18">
        <f t="shared" si="17"/>
        <v>1</v>
      </c>
      <c r="F16" s="37"/>
      <c r="G16" s="37"/>
      <c r="H16" s="38"/>
      <c r="I16" s="38"/>
      <c r="J16" s="39"/>
      <c r="K16" s="27">
        <v>0</v>
      </c>
      <c r="L16" s="18">
        <f t="shared" si="1"/>
        <v>1</v>
      </c>
      <c r="M16" s="27">
        <v>0</v>
      </c>
      <c r="N16" s="18">
        <f t="shared" si="2"/>
        <v>1</v>
      </c>
      <c r="O16" s="27">
        <v>493.4</v>
      </c>
      <c r="P16" s="27">
        <v>455.1</v>
      </c>
      <c r="Q16" s="44">
        <f>O16/P16</f>
        <v>1.0841573280597669</v>
      </c>
      <c r="R16" s="18">
        <f t="shared" si="3"/>
        <v>0.5</v>
      </c>
      <c r="S16" s="27">
        <v>133.80000000000001</v>
      </c>
      <c r="T16" s="21">
        <v>137</v>
      </c>
      <c r="U16" s="44">
        <f t="shared" si="18"/>
        <v>0.97664233576642345</v>
      </c>
      <c r="V16" s="18">
        <f t="shared" si="4"/>
        <v>0</v>
      </c>
      <c r="W16" s="27">
        <v>67.2</v>
      </c>
      <c r="X16" s="27">
        <v>78.8</v>
      </c>
      <c r="Y16" s="44">
        <f t="shared" si="0"/>
        <v>0.85279187817258895</v>
      </c>
      <c r="Z16" s="27">
        <f t="shared" si="5"/>
        <v>1</v>
      </c>
      <c r="AA16" s="27">
        <f t="shared" si="6"/>
        <v>0</v>
      </c>
      <c r="AB16" s="27">
        <f t="shared" si="7"/>
        <v>0</v>
      </c>
      <c r="AC16" s="27">
        <f t="shared" si="8"/>
        <v>0</v>
      </c>
      <c r="AD16" s="18">
        <f t="shared" si="19"/>
        <v>1</v>
      </c>
      <c r="AE16" s="34">
        <f t="shared" si="9"/>
        <v>1.5</v>
      </c>
      <c r="AF16" s="24">
        <f t="shared" si="10"/>
        <v>0</v>
      </c>
      <c r="AG16" s="24">
        <f t="shared" si="11"/>
        <v>0</v>
      </c>
      <c r="AH16" s="24">
        <f t="shared" si="12"/>
        <v>0</v>
      </c>
      <c r="AI16" s="24">
        <f t="shared" si="13"/>
        <v>2</v>
      </c>
      <c r="AJ16" s="18">
        <f t="shared" si="20"/>
        <v>2</v>
      </c>
      <c r="AK16" s="27">
        <v>0</v>
      </c>
      <c r="AL16" s="18">
        <f t="shared" si="14"/>
        <v>1</v>
      </c>
      <c r="AM16" s="37"/>
      <c r="AN16" s="37"/>
      <c r="AO16" s="27">
        <v>0</v>
      </c>
      <c r="AP16" s="18">
        <f t="shared" si="15"/>
        <v>0</v>
      </c>
      <c r="AQ16" s="35">
        <f t="shared" si="16"/>
        <v>6</v>
      </c>
      <c r="AR16" s="45">
        <v>1</v>
      </c>
    </row>
    <row r="17" spans="1:44" ht="32.25">
      <c r="A17" s="36" t="s">
        <v>54</v>
      </c>
      <c r="B17" s="21">
        <v>2017.9</v>
      </c>
      <c r="C17" s="21">
        <v>2454</v>
      </c>
      <c r="D17" s="34">
        <f t="shared" si="22"/>
        <v>0.82229013854930733</v>
      </c>
      <c r="E17" s="18">
        <f t="shared" si="17"/>
        <v>1</v>
      </c>
      <c r="F17" s="37"/>
      <c r="G17" s="37"/>
      <c r="H17" s="38"/>
      <c r="I17" s="38"/>
      <c r="J17" s="39"/>
      <c r="K17" s="27">
        <v>0</v>
      </c>
      <c r="L17" s="18">
        <f t="shared" si="1"/>
        <v>1</v>
      </c>
      <c r="M17" s="27">
        <v>0</v>
      </c>
      <c r="N17" s="18">
        <f t="shared" si="2"/>
        <v>1</v>
      </c>
      <c r="O17" s="27">
        <v>516.6</v>
      </c>
      <c r="P17" s="27">
        <v>414.9</v>
      </c>
      <c r="Q17" s="44">
        <f>O17/P17</f>
        <v>1.2451193058568331</v>
      </c>
      <c r="R17" s="18">
        <f t="shared" si="3"/>
        <v>0.5</v>
      </c>
      <c r="S17" s="27">
        <v>199.6</v>
      </c>
      <c r="T17" s="21">
        <v>166</v>
      </c>
      <c r="U17" s="44">
        <f t="shared" si="18"/>
        <v>1.2024096385542169</v>
      </c>
      <c r="V17" s="18">
        <f t="shared" si="4"/>
        <v>0.5</v>
      </c>
      <c r="W17" s="27">
        <v>26.1</v>
      </c>
      <c r="X17" s="27">
        <v>35.5</v>
      </c>
      <c r="Y17" s="44">
        <f t="shared" si="0"/>
        <v>0.73521126760563382</v>
      </c>
      <c r="Z17" s="27">
        <f t="shared" si="5"/>
        <v>1</v>
      </c>
      <c r="AA17" s="27">
        <f t="shared" si="6"/>
        <v>0</v>
      </c>
      <c r="AB17" s="27">
        <f t="shared" si="7"/>
        <v>0</v>
      </c>
      <c r="AC17" s="27">
        <f t="shared" si="8"/>
        <v>0</v>
      </c>
      <c r="AD17" s="18">
        <f t="shared" si="19"/>
        <v>1</v>
      </c>
      <c r="AE17" s="34">
        <f t="shared" si="9"/>
        <v>2</v>
      </c>
      <c r="AF17" s="24">
        <f t="shared" si="10"/>
        <v>0</v>
      </c>
      <c r="AG17" s="24">
        <f t="shared" si="11"/>
        <v>0</v>
      </c>
      <c r="AH17" s="24">
        <f t="shared" si="12"/>
        <v>0</v>
      </c>
      <c r="AI17" s="24">
        <f t="shared" si="13"/>
        <v>2</v>
      </c>
      <c r="AJ17" s="18">
        <f t="shared" si="20"/>
        <v>2</v>
      </c>
      <c r="AK17" s="27">
        <v>0</v>
      </c>
      <c r="AL17" s="18">
        <f t="shared" si="14"/>
        <v>1</v>
      </c>
      <c r="AM17" s="37"/>
      <c r="AN17" s="37"/>
      <c r="AO17" s="27">
        <v>0</v>
      </c>
      <c r="AP17" s="18">
        <f t="shared" si="15"/>
        <v>0</v>
      </c>
      <c r="AQ17" s="35">
        <f t="shared" si="16"/>
        <v>6</v>
      </c>
      <c r="AR17" s="45">
        <v>1</v>
      </c>
    </row>
    <row r="18" spans="1:44" ht="32.25">
      <c r="A18" s="36" t="s">
        <v>55</v>
      </c>
      <c r="B18" s="27">
        <v>1478.4</v>
      </c>
      <c r="C18" s="21">
        <v>1757</v>
      </c>
      <c r="D18" s="34">
        <f t="shared" si="22"/>
        <v>0.84143426294820722</v>
      </c>
      <c r="E18" s="18">
        <f t="shared" si="17"/>
        <v>1</v>
      </c>
      <c r="F18" s="37"/>
      <c r="G18" s="37"/>
      <c r="H18" s="38"/>
      <c r="I18" s="38"/>
      <c r="J18" s="39"/>
      <c r="K18" s="27">
        <v>0</v>
      </c>
      <c r="L18" s="18">
        <f t="shared" si="1"/>
        <v>1</v>
      </c>
      <c r="M18" s="27">
        <v>0</v>
      </c>
      <c r="N18" s="18">
        <f t="shared" si="2"/>
        <v>1</v>
      </c>
      <c r="O18" s="27">
        <v>152.19999999999999</v>
      </c>
      <c r="P18" s="27">
        <v>142.9</v>
      </c>
      <c r="Q18" s="44">
        <f>O18/P18</f>
        <v>1.0650804758572427</v>
      </c>
      <c r="R18" s="18">
        <f t="shared" si="3"/>
        <v>0.5</v>
      </c>
      <c r="S18" s="21">
        <v>24.3</v>
      </c>
      <c r="T18" s="27">
        <v>35.4</v>
      </c>
      <c r="U18" s="44">
        <f t="shared" si="18"/>
        <v>0.68644067796610175</v>
      </c>
      <c r="V18" s="18">
        <f t="shared" si="4"/>
        <v>0</v>
      </c>
      <c r="W18" s="27">
        <v>1.4</v>
      </c>
      <c r="X18" s="27">
        <v>1.7</v>
      </c>
      <c r="Y18" s="44">
        <f t="shared" si="0"/>
        <v>0.82352941176470584</v>
      </c>
      <c r="Z18" s="27">
        <f t="shared" si="5"/>
        <v>1</v>
      </c>
      <c r="AA18" s="27">
        <f t="shared" si="6"/>
        <v>0</v>
      </c>
      <c r="AB18" s="27">
        <f t="shared" si="7"/>
        <v>0</v>
      </c>
      <c r="AC18" s="27">
        <f t="shared" si="8"/>
        <v>0</v>
      </c>
      <c r="AD18" s="18">
        <f t="shared" si="19"/>
        <v>1</v>
      </c>
      <c r="AE18" s="34">
        <f t="shared" si="9"/>
        <v>1.5</v>
      </c>
      <c r="AF18" s="24">
        <f t="shared" si="10"/>
        <v>0</v>
      </c>
      <c r="AG18" s="24">
        <f t="shared" si="11"/>
        <v>0</v>
      </c>
      <c r="AH18" s="24">
        <f t="shared" si="12"/>
        <v>0</v>
      </c>
      <c r="AI18" s="24">
        <f t="shared" si="13"/>
        <v>2</v>
      </c>
      <c r="AJ18" s="18">
        <f t="shared" si="20"/>
        <v>2</v>
      </c>
      <c r="AK18" s="27">
        <v>0</v>
      </c>
      <c r="AL18" s="18">
        <f t="shared" si="14"/>
        <v>1</v>
      </c>
      <c r="AM18" s="40"/>
      <c r="AN18" s="40"/>
      <c r="AO18" s="27">
        <v>0</v>
      </c>
      <c r="AP18" s="18">
        <f t="shared" si="15"/>
        <v>0</v>
      </c>
      <c r="AQ18" s="35">
        <f t="shared" si="16"/>
        <v>6</v>
      </c>
      <c r="AR18" s="45">
        <v>1</v>
      </c>
    </row>
    <row r="19" spans="1:44">
      <c r="U19" s="43"/>
      <c r="AM19" s="10"/>
      <c r="AN19" s="10"/>
    </row>
    <row r="20" spans="1:44">
      <c r="AM20" s="10"/>
      <c r="AN20" s="10"/>
    </row>
    <row r="21" spans="1:44">
      <c r="AM21" s="10"/>
      <c r="AN21" s="10"/>
    </row>
    <row r="22" spans="1:44">
      <c r="AM22" s="10"/>
      <c r="AN22" s="10"/>
    </row>
    <row r="23" spans="1:44">
      <c r="AM23" s="10"/>
      <c r="AN23" s="10"/>
    </row>
    <row r="24" spans="1:44">
      <c r="AM24" s="10"/>
      <c r="AN24" s="10"/>
    </row>
    <row r="25" spans="1:44">
      <c r="AM25" s="10"/>
      <c r="AN25" s="10"/>
    </row>
    <row r="26" spans="1:44">
      <c r="AM26" s="10"/>
      <c r="AN26" s="10"/>
    </row>
    <row r="27" spans="1:44">
      <c r="AM27" s="10"/>
      <c r="AN27" s="10"/>
    </row>
    <row r="28" spans="1:44">
      <c r="AM28" s="10"/>
      <c r="AN28" s="10"/>
    </row>
    <row r="29" spans="1:44">
      <c r="AM29" s="10"/>
      <c r="AN29" s="10"/>
    </row>
    <row r="30" spans="1:44">
      <c r="AM30" s="10"/>
      <c r="AN30" s="10"/>
    </row>
  </sheetData>
  <mergeCells count="19">
    <mergeCell ref="AR7:AR8"/>
    <mergeCell ref="T1:V1"/>
    <mergeCell ref="O5:P5"/>
    <mergeCell ref="F8:J8"/>
    <mergeCell ref="O7:AJ7"/>
    <mergeCell ref="AE8:AJ8"/>
    <mergeCell ref="A7:A9"/>
    <mergeCell ref="AQ7:AQ8"/>
    <mergeCell ref="B3:V3"/>
    <mergeCell ref="B4:V4"/>
    <mergeCell ref="B7:E8"/>
    <mergeCell ref="K7:L8"/>
    <mergeCell ref="O8:R8"/>
    <mergeCell ref="S8:V8"/>
    <mergeCell ref="AM8:AN8"/>
    <mergeCell ref="W8:AD8"/>
    <mergeCell ref="AK7:AL8"/>
    <mergeCell ref="AO7:AP8"/>
    <mergeCell ref="M7:N8"/>
  </mergeCells>
  <phoneticPr fontId="6" type="noConversion"/>
  <pageMargins left="0.74803149606299213" right="0.74803149606299213" top="0.98425196850393704" bottom="0.98425196850393704" header="0.51181102362204722" footer="0.51181102362204722"/>
  <pageSetup paperSize="9" scale="52" fitToWidth="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на 01.07.2021</vt:lpstr>
      <vt:lpstr>'на 01.07.2021'!Заголовки_для_печати</vt:lpstr>
      <vt:lpstr>'на 01.07.2021'!Область_печати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dohod2</dc:creator>
  <cp:lastModifiedBy>Admin</cp:lastModifiedBy>
  <cp:lastPrinted>2022-05-11T06:10:43Z</cp:lastPrinted>
  <dcterms:created xsi:type="dcterms:W3CDTF">2014-10-17T03:46:44Z</dcterms:created>
  <dcterms:modified xsi:type="dcterms:W3CDTF">2022-08-23T11:50:44Z</dcterms:modified>
</cp:coreProperties>
</file>