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<sst xmlns="http://schemas.openxmlformats.org/spreadsheetml/2006/main" count="28" uniqueCount="26">
  <si>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</si>
  <si>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</si>
  <si>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</si>
  <si>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</si>
  <si>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</si>
  <si>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</si>
  <si>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</si>
  <si>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</si>
  <si>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</si>
  <si>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</si>
  <si>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Н(М)ЦК, ЦКЕП контракта с учетом округления цены за единицу (руб.)</t>
  </si>
  <si>
    <t>В результате проведенного расчета Н(М)ЦК, ЦКЕП контракта составила:</t>
  </si>
  <si>
    <t>Н(М)ЦК, ЦКЕП, определяемая методом сопоставимых рыночных цен (анализа рынка)*</t>
  </si>
  <si>
    <t>Оценка однородности совокупности значений выявленных цен, используемых в расчете Н(М)ЦК, ЦКЕП</t>
  </si>
  <si>
    <t xml:space="preserve">* 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Программное обеспечение сайта Единой информационной системы в сфере закупок не позволяет проводить операции с такими значениями. Поэтому в случае необходимости Заказчиком применяется округление  (вниз) таких показателей.
</t>
  </si>
  <si>
    <t xml:space="preserve">Поставщик № 1 </t>
  </si>
  <si>
    <t>Поставщик № 3</t>
  </si>
  <si>
    <t>Поставщик № 2</t>
  </si>
  <si>
    <t>штука</t>
  </si>
  <si>
    <t>Наименование товара</t>
  </si>
  <si>
    <r>
      <t xml:space="preserve">Расчет Н(М)ЦК по формуле                             v - количество (объем) закупаемого товара (работы, услуги);
n - количество значений, используемых в расчете;
i - номер </t>
    </r>
    <r>
      <rPr>
        <sz val="10"/>
        <rFont val="Arial Cyr"/>
        <family val="0"/>
      </rPr>
      <t>источника ценовой информации;
     - цена единицы</t>
    </r>
  </si>
  <si>
    <t>Многофункциональное устройство (МФУ)</t>
  </si>
  <si>
    <t>Приложение № 1</t>
  </si>
  <si>
    <t xml:space="preserve">к распоряжению администрации муниципального образования Омутнинский муниципальный район Кировской области </t>
  </si>
  <si>
    <t xml:space="preserve">Обоснование начальной (максимальной) цены контракта на поставку  многофункциональных устройств (МФУ)
</t>
  </si>
  <si>
    <t>от    19.05.2023   № 136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</si>
</sst>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/>
    </border>
    <border>
      <left/>
      <right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17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952500</xdr:rowOff>
    </xdr:from>
    <xdr:to>
      <xdr:col>10</xdr:col>
      <xdr:colOff>0</xdr:colOff>
      <xdr:row>7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5753100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923925</xdr:rowOff>
    </xdr:from>
    <xdr:to>
      <xdr:col>8</xdr:col>
      <xdr:colOff>1019175</xdr:colOff>
      <xdr:row>7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57245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7</xdr:row>
      <xdr:rowOff>1819275</xdr:rowOff>
    </xdr:from>
    <xdr:to>
      <xdr:col>11</xdr:col>
      <xdr:colOff>0</xdr:colOff>
      <xdr:row>7</xdr:row>
      <xdr:rowOff>2152650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6619875"/>
          <a:ext cx="1733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7</xdr:row>
      <xdr:rowOff>1400175</xdr:rowOff>
    </xdr:from>
    <xdr:to>
      <xdr:col>10</xdr:col>
      <xdr:colOff>419100</xdr:colOff>
      <xdr:row>7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62007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5" zoomScaleNormal="85" zoomScalePageLayoutView="0" workbookViewId="0" topLeftCell="A4">
      <selection activeCell="S8" sqref="S8"/>
    </sheetView>
  </sheetViews>
  <sheetFormatPr defaultColWidth="9.140625" defaultRowHeight="15"/>
  <cols>
    <col min="1" max="1" width="3.140625" style="2" customWidth="1"/>
    <col min="2" max="2" width="25.7109375" style="2" customWidth="1"/>
    <col min="3" max="3" width="9.7109375" style="2" customWidth="1"/>
    <col min="4" max="4" width="8.8515625" style="2" customWidth="1"/>
    <col min="5" max="5" width="12.28125" style="2" customWidth="1"/>
    <col min="6" max="6" width="12.421875" style="2" customWidth="1"/>
    <col min="7" max="7" width="12.57421875" style="2" customWidth="1"/>
    <col min="8" max="8" width="15.57421875" style="2" customWidth="1"/>
    <col min="9" max="9" width="18.7109375" style="2" customWidth="1"/>
    <col min="10" max="10" width="19.57421875" style="2" customWidth="1"/>
    <col min="11" max="11" width="26.28125" style="2" customWidth="1"/>
    <col min="12" max="12" width="20.140625" style="2" customWidth="1"/>
    <col min="13" max="13" width="16.8515625" style="2" customWidth="1"/>
    <col min="14" max="14" width="16.28125" style="2" customWidth="1"/>
    <col min="15" max="16384" width="9.140625" style="2" customWidth="1"/>
  </cols>
  <sheetData>
    <row r="1" spans="11:14" ht="17.25" customHeight="1">
      <c r="K1" s="52"/>
      <c r="L1" s="51"/>
      <c r="M1" s="51"/>
      <c r="N1" s="51"/>
    </row>
    <row r="2" spans="11:15" ht="44.25" customHeight="1">
      <c r="K2" s="35"/>
      <c r="L2" s="53" t="s">
        <v>22</v>
      </c>
      <c r="M2" s="53"/>
      <c r="N2" s="53"/>
      <c r="O2" s="53"/>
    </row>
    <row r="3" spans="11:15" ht="162" customHeight="1">
      <c r="K3" s="35"/>
      <c r="L3" s="54" t="s">
        <v>23</v>
      </c>
      <c r="M3" s="54"/>
      <c r="N3" s="54"/>
      <c r="O3" s="54"/>
    </row>
    <row r="4" spans="11:15" ht="28.5" customHeight="1">
      <c r="K4" s="20"/>
      <c r="L4" s="54" t="s">
        <v>25</v>
      </c>
      <c r="M4" s="54"/>
      <c r="N4" s="54"/>
      <c r="O4" s="54"/>
    </row>
    <row r="5" spans="11:15" ht="28.5" customHeight="1">
      <c r="K5" s="20"/>
      <c r="L5" s="39"/>
      <c r="M5" s="39"/>
      <c r="N5" s="39"/>
      <c r="O5" s="39"/>
    </row>
    <row r="6" spans="1:14" ht="49.5" customHeight="1">
      <c r="A6" s="56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48" customHeight="1">
      <c r="A7" s="57" t="s">
        <v>0</v>
      </c>
      <c r="B7" s="59" t="s">
        <v>19</v>
      </c>
      <c r="C7" s="60" t="s">
        <v>1</v>
      </c>
      <c r="D7" s="60" t="s">
        <v>2</v>
      </c>
      <c r="E7" s="41" t="s">
        <v>3</v>
      </c>
      <c r="F7" s="42"/>
      <c r="G7" s="43"/>
      <c r="H7" s="40" t="s">
        <v>13</v>
      </c>
      <c r="I7" s="40"/>
      <c r="J7" s="40"/>
      <c r="K7" s="45" t="s">
        <v>12</v>
      </c>
      <c r="L7" s="45"/>
      <c r="M7" s="45"/>
      <c r="N7" s="45"/>
    </row>
    <row r="8" spans="1:14" ht="170.25" customHeight="1">
      <c r="A8" s="58"/>
      <c r="B8" s="60"/>
      <c r="C8" s="61"/>
      <c r="D8" s="61"/>
      <c r="E8" s="24" t="s">
        <v>15</v>
      </c>
      <c r="F8" s="24" t="s">
        <v>17</v>
      </c>
      <c r="G8" s="24" t="s">
        <v>16</v>
      </c>
      <c r="H8" s="24" t="s">
        <v>6</v>
      </c>
      <c r="I8" s="24" t="s">
        <v>4</v>
      </c>
      <c r="J8" s="25" t="s">
        <v>5</v>
      </c>
      <c r="K8" s="37" t="s">
        <v>20</v>
      </c>
      <c r="L8" s="26" t="s">
        <v>7</v>
      </c>
      <c r="M8" s="26" t="s">
        <v>8</v>
      </c>
      <c r="N8" s="26" t="s">
        <v>10</v>
      </c>
    </row>
    <row r="9" spans="1:14" ht="75" customHeight="1">
      <c r="A9" s="36">
        <v>1</v>
      </c>
      <c r="B9" s="38" t="s">
        <v>21</v>
      </c>
      <c r="C9" s="29" t="s">
        <v>18</v>
      </c>
      <c r="D9" s="29">
        <v>3</v>
      </c>
      <c r="E9" s="30">
        <v>23008</v>
      </c>
      <c r="F9" s="30">
        <v>24690</v>
      </c>
      <c r="G9" s="30">
        <v>24699</v>
      </c>
      <c r="H9" s="31">
        <f>AVERAGE(E9:G9)</f>
        <v>24132.333333333332</v>
      </c>
      <c r="I9" s="32">
        <f>SQRT(((SUM((POWER(E9-H9,2)),(POWER(F9-H9,2)),(POWER(G9-H9,2)))/(COLUMNS(E9:G9)-1))))</f>
        <v>973.71162739968</v>
      </c>
      <c r="J9" s="32">
        <f>I9/H9*100</f>
        <v>4.0348838794411925</v>
      </c>
      <c r="K9" s="30">
        <f>((D9/3)*(SUM(E9:G9)))</f>
        <v>72397</v>
      </c>
      <c r="L9" s="33">
        <f>K9/D9</f>
        <v>24132.333333333332</v>
      </c>
      <c r="M9" s="30">
        <f>ROUNDDOWN(L9,2)</f>
        <v>24132.33</v>
      </c>
      <c r="N9" s="34">
        <f>M9*D9</f>
        <v>72396.99</v>
      </c>
    </row>
    <row r="10" spans="1:14" ht="75" customHeight="1">
      <c r="A10" s="36">
        <v>2</v>
      </c>
      <c r="B10" s="38" t="s">
        <v>21</v>
      </c>
      <c r="C10" s="29" t="s">
        <v>18</v>
      </c>
      <c r="D10" s="29">
        <v>7</v>
      </c>
      <c r="E10" s="30">
        <v>12390</v>
      </c>
      <c r="F10" s="30">
        <v>13790</v>
      </c>
      <c r="G10" s="30">
        <v>13799</v>
      </c>
      <c r="H10" s="31">
        <f>AVERAGE(E10:G10)</f>
        <v>13326.333333333334</v>
      </c>
      <c r="I10" s="32">
        <f>SQRT(((SUM((POWER(E10-H10,2)),(POWER(F10-H10,2)),(POWER(G10-H10,2)))/(COLUMNS(E10:G10)-1))))</f>
        <v>810.9009392850235</v>
      </c>
      <c r="J10" s="32">
        <f>I10/H10*100</f>
        <v>6.084951644250908</v>
      </c>
      <c r="K10" s="30">
        <f>((D10/3)*(SUM(E10:G10)))</f>
        <v>93284.33333333334</v>
      </c>
      <c r="L10" s="33">
        <f>K10/D10</f>
        <v>13326.333333333334</v>
      </c>
      <c r="M10" s="30">
        <f>ROUNDDOWN(L10,2)</f>
        <v>13326.33</v>
      </c>
      <c r="N10" s="34">
        <f>M10*D10</f>
        <v>93284.31</v>
      </c>
    </row>
    <row r="11" spans="1:14" s="1" customFormat="1" ht="15" customHeight="1">
      <c r="A11" s="27"/>
      <c r="B11" s="11"/>
      <c r="C11" s="12"/>
      <c r="D11" s="17"/>
      <c r="E11" s="18"/>
      <c r="F11" s="18"/>
      <c r="G11" s="18"/>
      <c r="H11" s="13"/>
      <c r="I11" s="19"/>
      <c r="J11" s="19"/>
      <c r="K11" s="48"/>
      <c r="L11" s="48"/>
      <c r="M11" s="49"/>
      <c r="N11" s="28">
        <f>SUM(N9:N10)</f>
        <v>165681.3</v>
      </c>
    </row>
    <row r="12" spans="1:14" s="3" customFormat="1" ht="30.75" customHeight="1">
      <c r="A12" s="46" t="s">
        <v>11</v>
      </c>
      <c r="B12" s="46"/>
      <c r="C12" s="46"/>
      <c r="D12" s="46"/>
      <c r="E12" s="46"/>
      <c r="F12" s="46"/>
      <c r="G12" s="46"/>
      <c r="H12" s="22">
        <f>N11</f>
        <v>165681.3</v>
      </c>
      <c r="I12" s="23" t="s">
        <v>9</v>
      </c>
      <c r="J12" s="14"/>
      <c r="K12" s="15"/>
      <c r="L12" s="15"/>
      <c r="M12" s="15"/>
      <c r="N12" s="14"/>
    </row>
    <row r="13" spans="1:14" ht="99.75" customHeight="1">
      <c r="A13" s="47" t="s">
        <v>14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71.25" customHeight="1">
      <c r="A14" s="52"/>
      <c r="B14" s="52"/>
      <c r="C14" s="52"/>
      <c r="D14" s="52"/>
      <c r="E14" s="52"/>
      <c r="F14" s="52"/>
      <c r="G14" s="52"/>
      <c r="H14" s="21"/>
      <c r="I14" s="5"/>
      <c r="M14" s="51"/>
      <c r="N14" s="51"/>
    </row>
    <row r="15" spans="1:9" s="4" customFormat="1" ht="15.75">
      <c r="A15" s="44"/>
      <c r="B15" s="44"/>
      <c r="C15" s="44"/>
      <c r="D15" s="7"/>
      <c r="E15" s="8"/>
      <c r="F15" s="9"/>
      <c r="I15" s="10"/>
    </row>
    <row r="16" spans="1:7" s="4" customFormat="1" ht="15.75">
      <c r="A16" s="6"/>
      <c r="B16" s="6"/>
      <c r="C16" s="6"/>
      <c r="D16" s="7"/>
      <c r="E16" s="8"/>
      <c r="F16" s="9"/>
      <c r="G16" s="10"/>
    </row>
    <row r="17" spans="1:7" s="4" customFormat="1" ht="11.25" customHeight="1">
      <c r="A17" s="6"/>
      <c r="B17" s="6"/>
      <c r="C17" s="6"/>
      <c r="D17" s="7"/>
      <c r="E17" s="8"/>
      <c r="F17" s="9"/>
      <c r="G17" s="10"/>
    </row>
    <row r="18" spans="1:9" ht="103.5" customHeight="1">
      <c r="A18" s="55"/>
      <c r="B18" s="55"/>
      <c r="C18" s="50"/>
      <c r="D18" s="50"/>
      <c r="E18" s="50"/>
      <c r="F18" s="50"/>
      <c r="H18" s="21"/>
      <c r="I18" s="16"/>
    </row>
    <row r="19" spans="1:9" s="4" customFormat="1" ht="15.75">
      <c r="A19" s="44"/>
      <c r="B19" s="44"/>
      <c r="C19" s="44"/>
      <c r="D19" s="7"/>
      <c r="E19" s="8"/>
      <c r="F19" s="9"/>
      <c r="I19" s="10"/>
    </row>
  </sheetData>
  <sheetProtection/>
  <mergeCells count="21">
    <mergeCell ref="D7:D8"/>
    <mergeCell ref="A14:G14"/>
    <mergeCell ref="L2:O2"/>
    <mergeCell ref="L3:O3"/>
    <mergeCell ref="L4:O4"/>
    <mergeCell ref="A18:B18"/>
    <mergeCell ref="K1:N1"/>
    <mergeCell ref="A6:N6"/>
    <mergeCell ref="A7:A8"/>
    <mergeCell ref="B7:B8"/>
    <mergeCell ref="C7:C8"/>
    <mergeCell ref="H7:J7"/>
    <mergeCell ref="E7:G7"/>
    <mergeCell ref="A19:C19"/>
    <mergeCell ref="K7:N7"/>
    <mergeCell ref="A12:G12"/>
    <mergeCell ref="A13:N13"/>
    <mergeCell ref="A15:C15"/>
    <mergeCell ref="K11:M11"/>
    <mergeCell ref="C18:F18"/>
    <mergeCell ref="M14:N14"/>
  </mergeCells>
  <printOptions horizontalCentered="1"/>
  <pageMargins left="0.7086614173228347" right="0.7086614173228347" top="0.6692913385826772" bottom="0.5511811023622047" header="0.3149606299212598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TselischevaOV</cp:lastModifiedBy>
  <cp:lastPrinted>2023-05-18T07:17:46Z</cp:lastPrinted>
  <dcterms:created xsi:type="dcterms:W3CDTF">2014-01-15T18:15:09Z</dcterms:created>
  <dcterms:modified xsi:type="dcterms:W3CDTF">2023-05-23T06:35:28Z</dcterms:modified>
  <cp:category/>
  <cp:version/>
  <cp:contentType/>
  <cp:contentStatus/>
</cp:coreProperties>
</file>